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tabRatio="601" activeTab="0"/>
  </bookViews>
  <sheets>
    <sheet name="zał 1" sheetId="1" r:id="rId1"/>
  </sheets>
  <definedNames>
    <definedName name="_xlnm.Print_Area" localSheetId="0">'zał 1'!$A$1:$G$294</definedName>
  </definedNames>
  <calcPr fullCalcOnLoad="1"/>
</workbook>
</file>

<file path=xl/comments1.xml><?xml version="1.0" encoding="utf-8"?>
<comments xmlns="http://schemas.openxmlformats.org/spreadsheetml/2006/main">
  <authors>
    <author>K.Walczyk</author>
  </authors>
  <commentList>
    <comment ref="E88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+ 975 000 PGK
</t>
        </r>
      </text>
    </comment>
    <comment ref="E204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termomodernizacja 10-ka
</t>
        </r>
      </text>
    </comment>
    <comment ref="E27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2 610 345 TTBS + 
650 000</t>
        </r>
      </text>
    </comment>
  </commentList>
</comments>
</file>

<file path=xl/sharedStrings.xml><?xml version="1.0" encoding="utf-8"?>
<sst xmlns="http://schemas.openxmlformats.org/spreadsheetml/2006/main" count="441" uniqueCount="184">
  <si>
    <t>WYSZCZEGÓLNIENIE</t>
  </si>
  <si>
    <t>MIASTO NA PRAWACH POWIATU</t>
  </si>
  <si>
    <t>OGÓŁEM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</si>
  <si>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</si>
  <si>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</si>
  <si>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</si>
  <si>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</si>
  <si>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OCHRONA ZDROWIA</t>
  </si>
  <si>
    <t>POMOC SPOŁECZNA</t>
  </si>
  <si>
    <t>POZOSTAŁE ZADANIA W ZAKRESIE POLITYKI SPOŁECZNEJ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</si>
  <si>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</si>
  <si>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</si>
  <si>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DZIAŁALNOŚĆ USŁUGOWA</t>
  </si>
  <si>
    <t>dotacje celowe otrzymane z budżetu państwa na inwestycje i zakupy inwestycyjne z zakresu administracji rządowej oraz inne zadania zlecone ustawami realizowane przez powiat</t>
  </si>
  <si>
    <t>BEZPIECZEŃSTWO PUBLICZNE I OCHRONA PRZECIWPOŻAROWA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</si>
  <si>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</si>
  <si>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</si>
  <si>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dotacje celowe otrzymane z budżetu państwa na inwestycje i zakupy inwestycyjne z zakresu administracji rządowej oraz innych zadań zleconych gminom ustawami</t>
  </si>
  <si>
    <t>podatek dochodowy od osób fizycznych</t>
  </si>
  <si>
    <t>podatek dochodowy od osób prawnych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</si>
  <si>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</si>
  <si>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</si>
  <si>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</si>
  <si>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</si>
  <si>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</si>
  <si>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</si>
  <si>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</si>
  <si>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odsetki od nieterminowych wpłat z tytułu podatków i opłat</t>
  </si>
  <si>
    <t>wpływy z usług</t>
  </si>
  <si>
    <t>podatek od nieruchomości</t>
  </si>
  <si>
    <t>wpływy z opłat za zezwolenia na sprzedaż alkoholu</t>
  </si>
  <si>
    <t>podatek od czynności cywilnoprawnych</t>
  </si>
  <si>
    <t>grzywny, mandaty i inne kary pieniężne od ludności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</si>
  <si>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</si>
  <si>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</si>
  <si>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</si>
  <si>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</si>
  <si>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2320</t>
  </si>
  <si>
    <t>2010</t>
  </si>
  <si>
    <t>0830</t>
  </si>
  <si>
    <t>2130</t>
  </si>
  <si>
    <t>2030</t>
  </si>
  <si>
    <t>0970</t>
  </si>
  <si>
    <t>pozostałe odsetki</t>
  </si>
  <si>
    <t>TRANSPORT I ŁĄCZNOŚĆ</t>
  </si>
  <si>
    <t>0470</t>
  </si>
  <si>
    <t>0750</t>
  </si>
  <si>
    <t>0870</t>
  </si>
  <si>
    <t>wpływy ze sprzedaży składników majątkowych</t>
  </si>
  <si>
    <t>2110</t>
  </si>
  <si>
    <t>0420</t>
  </si>
  <si>
    <t>6310</t>
  </si>
  <si>
    <t>6410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</si>
  <si>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</si>
  <si>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</si>
  <si>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</si>
  <si>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</si>
  <si>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</si>
  <si>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</si>
  <si>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</si>
  <si>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</si>
  <si>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</si>
  <si>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</si>
  <si>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</si>
  <si>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0480</t>
  </si>
  <si>
    <t>0500</t>
  </si>
  <si>
    <t>0910</t>
  </si>
  <si>
    <t>0570</t>
  </si>
  <si>
    <t>2920</t>
  </si>
  <si>
    <t>0920</t>
  </si>
  <si>
    <t>OŚWIATA I WYCHOWANIE</t>
  </si>
  <si>
    <t>EDUKACYJNA OPIEKA WYCHOWAWCZA</t>
  </si>
  <si>
    <t>-</t>
  </si>
  <si>
    <t>010</t>
  </si>
  <si>
    <t>ROLNICTWO I ŁOWIECTWO</t>
  </si>
  <si>
    <t>§</t>
  </si>
  <si>
    <t>KULTURA I OCHRONA DZIEDZICTWA NARODOWEGO</t>
  </si>
  <si>
    <t>0680</t>
  </si>
  <si>
    <t>0960</t>
  </si>
  <si>
    <t>wpływy od rodziców z tytułu odpłatności za utrzymanie dzieci (wychowanków) w placówkach opiekuńczo - wychowawczych</t>
  </si>
  <si>
    <t>otrzymane spadki, zapisy i darowizny w postaci pieniężnej</t>
  </si>
  <si>
    <t>Roz.</t>
  </si>
  <si>
    <t>Dz.</t>
  </si>
  <si>
    <t xml:space="preserve">OGÓŁEM </t>
  </si>
  <si>
    <t>01005</t>
  </si>
  <si>
    <t>Prace geodezyjno - urządzeniowe na potrzeby rolnictwa</t>
  </si>
  <si>
    <t xml:space="preserve"> - dochody bieżące</t>
  </si>
  <si>
    <t xml:space="preserve">MIASTO </t>
  </si>
  <si>
    <t xml:space="preserve"> - dochody majątkowe</t>
  </si>
  <si>
    <t>6298</t>
  </si>
  <si>
    <t xml:space="preserve">Drogi publiczne w miastach na prawach powiatu </t>
  </si>
  <si>
    <t>Gospodarka gruntami i nieruchomościami</t>
  </si>
  <si>
    <t>0760</t>
  </si>
  <si>
    <t>wpływy z tytułu przekształcenia prawa użytkowania wieczystego  przysługującego osobom fizycznym w prawo własności</t>
  </si>
  <si>
    <t>Prace geodezyjne i kartograficzne (nieinwestycyjne)</t>
  </si>
  <si>
    <t>Nadzór budowlany</t>
  </si>
  <si>
    <t>Urzędy wojewódzkie</t>
  </si>
  <si>
    <t>Starostwa powiatowe</t>
  </si>
  <si>
    <t>Komendy powiatowe Państwowej Straży Pożarnej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</si>
  <si>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</si>
  <si>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</si>
  <si>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lesnego,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</si>
  <si>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</si>
  <si>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różnych rozliczeń</t>
  </si>
  <si>
    <t>Udziały gmin w podatkach stanowiących dochód budżetu państwa</t>
  </si>
  <si>
    <t>Udziały powiatów w podatkach stanowiących dochód budżetu państwa</t>
  </si>
  <si>
    <t>opłata od posiadania psów</t>
  </si>
  <si>
    <t>wpływy z różnych dochodów tj. opłata z tytułu wpisów oraz zmian we wpisach do ewidencji działalności gospodarczej</t>
  </si>
  <si>
    <t>0690</t>
  </si>
  <si>
    <t>Część oświatowa subwencji ogólnej dla jednostek samorządu terytorialnego</t>
  </si>
  <si>
    <t>Część wyrównawcza subwencji ogólnej dla powiatów</t>
  </si>
  <si>
    <t>Część wyrównawcza subwencji ogólnej dla gmin</t>
  </si>
  <si>
    <t>Część równoważąca subwencji ogólnej dla gmin</t>
  </si>
  <si>
    <t>Część równoważąca subwencji ogólnej dla powiatów</t>
  </si>
  <si>
    <t>subwencje ogólne z budżetu państwa</t>
  </si>
  <si>
    <t>Składki na ubezpieczenie zdrowotne oraz świadczenia dla osób nieobjętych obowiązkiem ubezpieczenia zdrowotnego</t>
  </si>
  <si>
    <t>Placówki opiekuńczo - wychowawcze</t>
  </si>
  <si>
    <t>Domy pomocy społecznej</t>
  </si>
  <si>
    <t>Ośrodki wsparcia</t>
  </si>
  <si>
    <t>Rodziny zastępcze</t>
  </si>
  <si>
    <t>Zasiłki i pomoc w naturze oraz składki na ubezpieczenia emerytalne i rentowe</t>
  </si>
  <si>
    <t>Ośrodki pomocy społecznej</t>
  </si>
  <si>
    <t>Ośrodki adopcyjno - opiekuńcze</t>
  </si>
  <si>
    <t>Usługi opiekuńcze i specjalistyczne usługi opiekuńcze</t>
  </si>
  <si>
    <t>Pozostała działalność</t>
  </si>
  <si>
    <t>wpływy z różnych dochodów tj. środki w wysokości 2,5% na pokrycie kosztów obsługi PFRON</t>
  </si>
  <si>
    <t>Rehabilitacja zawodowa i społeczna osób niepełnosprawnych</t>
  </si>
  <si>
    <t>Zespoły do spraw orzekania o niepełnosprawności</t>
  </si>
  <si>
    <t>Państwowy Fundusz Rehabilitacji osób Niepełnosprawnych</t>
  </si>
  <si>
    <t>wpływy z różnych dochodów tj. opłaty za zajęcie pasa drogowego</t>
  </si>
  <si>
    <t>środki na dofinansowanie własnych inwestycji gmin (związków gmin), powiatów (związków powiatów), samorządów województw, pozyskane z innych źródeł tj. środki z EFRR</t>
  </si>
  <si>
    <t>wpływy z różnych opłat tj. koszty upomnień opłata prolongacyjna</t>
  </si>
  <si>
    <t>odsetki na rachunku bankowym</t>
  </si>
  <si>
    <t>Różne rozliczenia finansowe</t>
  </si>
  <si>
    <t>środki na dofinansowanie własnych inwestycji gmin pozyskane ze środków Funduszu Rozwoju Kultury Fizycznej oraz środków prewencyjnych PZU S.A. i PZU na Życie S.A.</t>
  </si>
  <si>
    <t>629</t>
  </si>
  <si>
    <t>INFORMATYKA</t>
  </si>
  <si>
    <t>Prace geodezyjno-urzedzeniowe na potrzeby rolnictwa</t>
  </si>
  <si>
    <t>OBRONA NARODOWA</t>
  </si>
  <si>
    <t>Pozostałe wydatki obronne</t>
  </si>
  <si>
    <t>2120</t>
  </si>
  <si>
    <t>dotacje celowe otrzymane z budżetu państwa na zadania bieżące realizowane przez powiat na podstawie porozumień z organami administracji rządowej</t>
  </si>
  <si>
    <t>Urzędy gmin (miast i miast na prawach powiatu)</t>
  </si>
  <si>
    <t>Zasiłki stałe</t>
  </si>
  <si>
    <t>Kwalifikacja wojskowa</t>
  </si>
  <si>
    <t>URZĘDY NACZELNYCH ORGANÓW WŁADZY PAŃSTWOWEJ, KONTROLI I OCHRONY PRAWA ORAZ SĄDOWNICTWA</t>
  </si>
  <si>
    <t>urzędy naczelnych organów władzy państwowej, kontroli i ochrony prawa</t>
  </si>
  <si>
    <t>wpływy z różnych dochodów tj. sprzedaż posiłków, wynajem garaży</t>
  </si>
  <si>
    <t>KULTURA FIZYCZNA I SPORT</t>
  </si>
  <si>
    <t>Obiekty Sportowe</t>
  </si>
  <si>
    <t>GOSPODARKA KOMUNALNA I OCHRONA ŚRODOWISKA</t>
  </si>
  <si>
    <t>Ochotnicze Straże Pożarne</t>
  </si>
  <si>
    <t>6290</t>
  </si>
  <si>
    <t>środki na dofinansowanie własnych inwestycji gmin (związków gmin), powiatów (związków powiatów), samorządów województw, pozyskane z innych źródeł</t>
  </si>
  <si>
    <t>Drogi publiczne gminne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</si>
  <si>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</si>
  <si>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</si>
  <si>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gromadzeniem środków z opłat i kar za korzystanie ze środowiska</t>
  </si>
  <si>
    <t>opłaty z tytułu korzystania ze środowiska</t>
  </si>
  <si>
    <t>Plan dochodów na 2011 rok wg działów i źródeł klasyfikacji budżetowej</t>
  </si>
  <si>
    <t>0770</t>
  </si>
  <si>
    <t>wpłaty z tytułu odpłatnego nabycia prawa własności oraz prawa użytkowania wieczystego nieruchomości</t>
  </si>
  <si>
    <t>wpływy z róznych dochodów</t>
  </si>
  <si>
    <t>6640</t>
  </si>
  <si>
    <t>Dotacja celowa otrzymana przez jednostkę samorządu terytorialnego od innej
jednostki samorządu terytorialnego będącej instytucją wdrażającą na inwestycje
i zakupy inwestycyjne realizowane na podstawie porozumień (umów)</t>
  </si>
  <si>
    <t>Przedszkola</t>
  </si>
  <si>
    <t>Szkoły Podstawowe</t>
  </si>
  <si>
    <t>Gimnazja</t>
  </si>
  <si>
    <t>Szkoły podstawowe specjalne</t>
  </si>
  <si>
    <t>0840</t>
  </si>
  <si>
    <t>Szkoły zawodowe</t>
  </si>
  <si>
    <t>Centra kształcenia ustawicznego i praktycznego oraz ośrodki dokształcania zawodowego</t>
  </si>
  <si>
    <t>Stołówki szkolne i przedszkolne</t>
  </si>
  <si>
    <t>wpływy ze sprzedazy wyrobów</t>
  </si>
  <si>
    <t xml:space="preserve">wpływy z różnych dochodów </t>
  </si>
  <si>
    <t>wpływy z różnych dochodów</t>
  </si>
  <si>
    <t>Poradnie psychologiczno-pedagogiczne, w tym poradnie specjalistyczne</t>
  </si>
  <si>
    <t>2009</t>
  </si>
  <si>
    <t>Dotacje celowe w ramach programów finansowanych z udziałem środków
europejskich oraz środków, o których mowa w art. 5 ust. 1 pkt 3 oraz ust. 3
pkt 5 i 6 ustawy, lub płatności w ramach budżetu środków europejskich</t>
  </si>
  <si>
    <t>2701</t>
  </si>
  <si>
    <t>Srodki na dofinansowanie własnych zadań bieżących gmin pozyskane ze środków bezzwrotnych pochodzących z Unii Europejskiej</t>
  </si>
  <si>
    <t>Licea ogólnokształcące</t>
  </si>
  <si>
    <t>2007   2009</t>
  </si>
  <si>
    <t>Tabela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</si>
</sst>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  <numFmt numFmtId="166" formatCode="[$-415]d\ mmmm\ yyyy"/>
    <numFmt numFmtId="167" formatCode="0.000"/>
    <numFmt numFmtId="168" formatCode="0.0"/>
    <numFmt numFmtId="169" formatCode="0.0%"/>
  </numFmts>
  <fonts count="5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top"/>
    </xf>
    <xf numFmtId="49" fontId="4" fillId="35" borderId="12" xfId="0" applyNumberFormat="1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right" vertical="top"/>
    </xf>
    <xf numFmtId="49" fontId="4" fillId="35" borderId="12" xfId="0" applyNumberFormat="1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center" wrapText="1"/>
    </xf>
    <xf numFmtId="3" fontId="4" fillId="35" borderId="2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 wrapText="1"/>
    </xf>
    <xf numFmtId="3" fontId="5" fillId="0" borderId="24" xfId="0" applyNumberFormat="1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right" vertical="top"/>
    </xf>
    <xf numFmtId="49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top"/>
    </xf>
    <xf numFmtId="49" fontId="5" fillId="0" borderId="22" xfId="0" applyNumberFormat="1" applyFont="1" applyFill="1" applyBorder="1" applyAlignment="1">
      <alignment horizontal="center" vertical="top"/>
    </xf>
    <xf numFmtId="41" fontId="5" fillId="0" borderId="23" xfId="42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left" vertical="center" wrapText="1"/>
    </xf>
    <xf numFmtId="41" fontId="5" fillId="0" borderId="25" xfId="42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center" wrapText="1"/>
    </xf>
    <xf numFmtId="41" fontId="5" fillId="0" borderId="27" xfId="42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top"/>
    </xf>
    <xf numFmtId="3" fontId="5" fillId="0" borderId="29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 vertical="center" wrapText="1"/>
    </xf>
    <xf numFmtId="41" fontId="5" fillId="0" borderId="23" xfId="0" applyNumberFormat="1" applyFont="1" applyFill="1" applyBorder="1" applyAlignment="1">
      <alignment horizontal="right" vertical="top"/>
    </xf>
    <xf numFmtId="41" fontId="5" fillId="0" borderId="24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right" vertical="top"/>
    </xf>
    <xf numFmtId="41" fontId="5" fillId="0" borderId="25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wrapText="1"/>
    </xf>
    <xf numFmtId="41" fontId="5" fillId="0" borderId="29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right" vertical="top"/>
    </xf>
    <xf numFmtId="0" fontId="4" fillId="35" borderId="14" xfId="0" applyFont="1" applyFill="1" applyBorder="1" applyAlignment="1">
      <alignment horizontal="right" vertical="top"/>
    </xf>
    <xf numFmtId="49" fontId="4" fillId="35" borderId="14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right" vertical="top"/>
    </xf>
    <xf numFmtId="49" fontId="5" fillId="0" borderId="32" xfId="0" applyNumberFormat="1" applyFont="1" applyFill="1" applyBorder="1" applyAlignment="1">
      <alignment horizontal="center" vertical="top"/>
    </xf>
    <xf numFmtId="41" fontId="5" fillId="0" borderId="27" xfId="0" applyNumberFormat="1" applyFont="1" applyFill="1" applyBorder="1" applyAlignment="1">
      <alignment horizontal="right" vertical="top"/>
    </xf>
    <xf numFmtId="49" fontId="5" fillId="0" borderId="33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/>
    </xf>
    <xf numFmtId="0" fontId="48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 vertical="top"/>
    </xf>
    <xf numFmtId="49" fontId="4" fillId="0" borderId="22" xfId="0" applyNumberFormat="1" applyFont="1" applyFill="1" applyBorder="1" applyAlignment="1">
      <alignment horizontal="center" vertical="top"/>
    </xf>
    <xf numFmtId="10" fontId="0" fillId="0" borderId="0" xfId="54" applyNumberFormat="1" applyFont="1" applyFill="1" applyAlignment="1">
      <alignment/>
    </xf>
    <xf numFmtId="49" fontId="5" fillId="0" borderId="26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41" fontId="5" fillId="0" borderId="13" xfId="0" applyNumberFormat="1" applyFont="1" applyFill="1" applyBorder="1" applyAlignment="1">
      <alignment horizontal="right" vertical="top"/>
    </xf>
    <xf numFmtId="3" fontId="5" fillId="36" borderId="24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wrapText="1"/>
    </xf>
    <xf numFmtId="3" fontId="5" fillId="0" borderId="17" xfId="0" applyNumberFormat="1" applyFont="1" applyFill="1" applyBorder="1" applyAlignment="1">
      <alignment vertical="top"/>
    </xf>
    <xf numFmtId="0" fontId="4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/>
    </xf>
    <xf numFmtId="41" fontId="4" fillId="0" borderId="36" xfId="0" applyNumberFormat="1" applyFont="1" applyFill="1" applyBorder="1" applyAlignment="1">
      <alignment horizontal="right" vertical="top"/>
    </xf>
    <xf numFmtId="41" fontId="4" fillId="0" borderId="35" xfId="0" applyNumberFormat="1" applyFont="1" applyFill="1" applyBorder="1" applyAlignment="1">
      <alignment horizontal="right" vertical="top"/>
    </xf>
    <xf numFmtId="41" fontId="4" fillId="0" borderId="37" xfId="0" applyNumberFormat="1" applyFont="1" applyFill="1" applyBorder="1" applyAlignment="1">
      <alignment horizontal="right" vertical="top"/>
    </xf>
    <xf numFmtId="41" fontId="5" fillId="0" borderId="36" xfId="0" applyNumberFormat="1" applyFont="1" applyFill="1" applyBorder="1" applyAlignment="1">
      <alignment horizontal="right" vertical="top"/>
    </xf>
    <xf numFmtId="3" fontId="4" fillId="35" borderId="36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4" fillId="35" borderId="35" xfId="0" applyNumberFormat="1" applyFont="1" applyFill="1" applyBorder="1" applyAlignment="1">
      <alignment horizontal="right" vertical="top"/>
    </xf>
    <xf numFmtId="3" fontId="5" fillId="0" borderId="37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top"/>
    </xf>
    <xf numFmtId="3" fontId="5" fillId="36" borderId="39" xfId="0" applyNumberFormat="1" applyFont="1" applyFill="1" applyBorder="1" applyAlignment="1">
      <alignment horizontal="right" vertical="top"/>
    </xf>
    <xf numFmtId="3" fontId="5" fillId="0" borderId="40" xfId="0" applyNumberFormat="1" applyFont="1" applyFill="1" applyBorder="1" applyAlignment="1">
      <alignment horizontal="right" vertical="top"/>
    </xf>
    <xf numFmtId="3" fontId="4" fillId="0" borderId="35" xfId="0" applyNumberFormat="1" applyFont="1" applyFill="1" applyBorder="1" applyAlignment="1">
      <alignment horizontal="right" vertical="top"/>
    </xf>
    <xf numFmtId="41" fontId="5" fillId="0" borderId="41" xfId="0" applyNumberFormat="1" applyFont="1" applyFill="1" applyBorder="1" applyAlignment="1">
      <alignment horizontal="right" vertical="top"/>
    </xf>
    <xf numFmtId="41" fontId="5" fillId="0" borderId="40" xfId="0" applyNumberFormat="1" applyFont="1" applyFill="1" applyBorder="1" applyAlignment="1">
      <alignment horizontal="right" vertical="top"/>
    </xf>
    <xf numFmtId="3" fontId="5" fillId="0" borderId="41" xfId="0" applyNumberFormat="1" applyFont="1" applyFill="1" applyBorder="1" applyAlignment="1">
      <alignment vertical="top"/>
    </xf>
    <xf numFmtId="3" fontId="5" fillId="0" borderId="38" xfId="0" applyNumberFormat="1" applyFont="1" applyFill="1" applyBorder="1" applyAlignment="1">
      <alignment vertical="top"/>
    </xf>
    <xf numFmtId="3" fontId="5" fillId="0" borderId="42" xfId="0" applyNumberFormat="1" applyFont="1" applyFill="1" applyBorder="1" applyAlignment="1">
      <alignment horizontal="right" vertical="top"/>
    </xf>
    <xf numFmtId="3" fontId="4" fillId="0" borderId="36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right" vertical="top"/>
    </xf>
    <xf numFmtId="3" fontId="5" fillId="0" borderId="43" xfId="0" applyNumberFormat="1" applyFont="1" applyFill="1" applyBorder="1" applyAlignment="1">
      <alignment horizontal="right" vertical="top"/>
    </xf>
    <xf numFmtId="3" fontId="5" fillId="0" borderId="41" xfId="0" applyNumberFormat="1" applyFont="1" applyFill="1" applyBorder="1" applyAlignment="1">
      <alignment horizontal="right" vertical="top"/>
    </xf>
    <xf numFmtId="3" fontId="4" fillId="35" borderId="36" xfId="0" applyNumberFormat="1" applyFont="1" applyFill="1" applyBorder="1" applyAlignment="1">
      <alignment horizontal="right" vertical="top"/>
    </xf>
    <xf numFmtId="3" fontId="4" fillId="0" borderId="42" xfId="0" applyNumberFormat="1" applyFont="1" applyFill="1" applyBorder="1" applyAlignment="1">
      <alignment horizontal="right" vertical="top"/>
    </xf>
    <xf numFmtId="3" fontId="4" fillId="35" borderId="44" xfId="0" applyNumberFormat="1" applyFont="1" applyFill="1" applyBorder="1" applyAlignment="1">
      <alignment horizontal="right" vertical="top"/>
    </xf>
    <xf numFmtId="3" fontId="4" fillId="0" borderId="44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 vertical="top"/>
    </xf>
    <xf numFmtId="3" fontId="5" fillId="0" borderId="46" xfId="0" applyNumberFormat="1" applyFont="1" applyFill="1" applyBorder="1" applyAlignment="1">
      <alignment horizontal="right" vertical="top"/>
    </xf>
    <xf numFmtId="3" fontId="5" fillId="0" borderId="45" xfId="0" applyNumberFormat="1" applyFont="1" applyFill="1" applyBorder="1" applyAlignment="1">
      <alignment horizontal="right" vertical="top"/>
    </xf>
    <xf numFmtId="3" fontId="4" fillId="35" borderId="45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horizontal="right" vertical="top"/>
    </xf>
    <xf numFmtId="3" fontId="5" fillId="0" borderId="48" xfId="0" applyNumberFormat="1" applyFont="1" applyFill="1" applyBorder="1" applyAlignment="1">
      <alignment horizontal="right" vertical="top"/>
    </xf>
    <xf numFmtId="3" fontId="5" fillId="0" borderId="49" xfId="0" applyNumberFormat="1" applyFont="1" applyFill="1" applyBorder="1" applyAlignment="1">
      <alignment horizontal="right" vertical="top"/>
    </xf>
    <xf numFmtId="3" fontId="5" fillId="0" borderId="50" xfId="0" applyNumberFormat="1" applyFont="1" applyFill="1" applyBorder="1" applyAlignment="1">
      <alignment horizontal="right" vertical="top"/>
    </xf>
    <xf numFmtId="3" fontId="4" fillId="0" borderId="45" xfId="0" applyNumberFormat="1" applyFont="1" applyFill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3" fontId="5" fillId="36" borderId="51" xfId="0" applyNumberFormat="1" applyFont="1" applyFill="1" applyBorder="1" applyAlignment="1">
      <alignment horizontal="right" vertical="top"/>
    </xf>
    <xf numFmtId="3" fontId="4" fillId="0" borderId="50" xfId="0" applyNumberFormat="1" applyFont="1" applyFill="1" applyBorder="1" applyAlignment="1">
      <alignment horizontal="right" vertical="top"/>
    </xf>
    <xf numFmtId="3" fontId="5" fillId="0" borderId="52" xfId="0" applyNumberFormat="1" applyFont="1" applyFill="1" applyBorder="1" applyAlignment="1">
      <alignment horizontal="right" vertical="top"/>
    </xf>
    <xf numFmtId="41" fontId="5" fillId="0" borderId="53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53" xfId="0" applyNumberFormat="1" applyFont="1" applyFill="1" applyBorder="1" applyAlignment="1">
      <alignment horizontal="right" vertical="top"/>
    </xf>
    <xf numFmtId="3" fontId="5" fillId="0" borderId="36" xfId="0" applyNumberFormat="1" applyFont="1" applyFill="1" applyBorder="1" applyAlignment="1">
      <alignment horizontal="right" vertical="top"/>
    </xf>
    <xf numFmtId="41" fontId="5" fillId="0" borderId="38" xfId="0" applyNumberFormat="1" applyFont="1" applyFill="1" applyBorder="1" applyAlignment="1">
      <alignment horizontal="right" vertical="top"/>
    </xf>
    <xf numFmtId="3" fontId="5" fillId="0" borderId="53" xfId="0" applyNumberFormat="1" applyFont="1" applyFill="1" applyBorder="1" applyAlignment="1">
      <alignment vertical="top"/>
    </xf>
    <xf numFmtId="41" fontId="5" fillId="0" borderId="39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vertical="top" wrapText="1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4" xfId="0" applyNumberFormat="1" applyFont="1" applyFill="1" applyBorder="1" applyAlignment="1">
      <alignment vertical="top"/>
    </xf>
    <xf numFmtId="3" fontId="5" fillId="0" borderId="25" xfId="0" applyNumberFormat="1" applyFont="1" applyFill="1" applyBorder="1" applyAlignment="1">
      <alignment vertical="top"/>
    </xf>
    <xf numFmtId="3" fontId="5" fillId="0" borderId="29" xfId="0" applyNumberFormat="1" applyFont="1" applyFill="1" applyBorder="1" applyAlignment="1">
      <alignment vertical="top"/>
    </xf>
    <xf numFmtId="41" fontId="0" fillId="0" borderId="23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horizontal="right" vertical="top"/>
    </xf>
    <xf numFmtId="3" fontId="5" fillId="0" borderId="40" xfId="0" applyNumberFormat="1" applyFont="1" applyFill="1" applyBorder="1" applyAlignment="1">
      <alignment horizontal="right" vertical="top"/>
    </xf>
    <xf numFmtId="3" fontId="5" fillId="0" borderId="51" xfId="0" applyNumberFormat="1" applyFont="1" applyFill="1" applyBorder="1" applyAlignment="1">
      <alignment horizontal="right" vertical="top"/>
    </xf>
    <xf numFmtId="41" fontId="5" fillId="0" borderId="54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96"/>
  <sheetViews>
    <sheetView tabSelected="1" zoomScaleSheetLayoutView="85" zoomScalePageLayoutView="0" workbookViewId="0" topLeftCell="A1">
      <selection activeCell="D327" sqref="D327"/>
    </sheetView>
  </sheetViews>
  <sheetFormatPr defaultColWidth="9.00390625" defaultRowHeight="12.75"/>
  <cols>
    <col min="1" max="1" width="5.00390625" style="2" customWidth="1"/>
    <col min="2" max="2" width="6.625" style="2" customWidth="1"/>
    <col min="3" max="3" width="5.875" style="5" hidden="1" customWidth="1"/>
    <col min="4" max="4" width="66.875" style="2" customWidth="1"/>
    <col min="5" max="5" width="11.625" style="2" customWidth="1"/>
    <col min="6" max="6" width="11.125" style="2" customWidth="1"/>
    <col min="7" max="7" width="12.25390625" style="2" customWidth="1"/>
    <col min="8" max="8" width="0" style="2" hidden="1" customWidth="1"/>
    <col min="9" max="9" width="11.25390625" style="2" bestFit="1" customWidth="1"/>
    <col min="10" max="10" width="9.125" style="2" customWidth="1"/>
    <col min="11" max="11" width="10.25390625" style="2" bestFit="1" customWidth="1"/>
    <col min="12" max="12" width="12.75390625" style="2" bestFit="1" customWidth="1"/>
    <col min="13" max="16384" width="9.125" style="2" customWidth="1"/>
  </cols>
  <sheetData>
    <row r="1" spans="1:7" ht="30" customHeight="1">
      <c r="A1" s="1"/>
      <c r="B1" s="1"/>
      <c r="C1" s="4"/>
      <c r="D1" s="1"/>
      <c r="E1" s="1"/>
      <c r="F1" s="202" t="s">
        <v>183</v>
      </c>
      <c r="G1" s="202"/>
    </row>
    <row r="2" spans="1:7" ht="31.5" customHeight="1">
      <c r="A2" s="1"/>
      <c r="B2" s="1"/>
      <c r="C2" s="4"/>
      <c r="D2" s="200" t="s">
        <v>159</v>
      </c>
      <c r="E2" s="200"/>
      <c r="F2" s="200"/>
      <c r="G2" s="200"/>
    </row>
    <row r="3" spans="1:7" ht="22.5" customHeight="1" thickBot="1">
      <c r="A3" s="1"/>
      <c r="B3" s="1"/>
      <c r="C3" s="4"/>
      <c r="D3" s="3"/>
      <c r="E3" s="201">
        <v>2011</v>
      </c>
      <c r="F3" s="201"/>
      <c r="G3" s="201"/>
    </row>
    <row r="4" spans="1:7" ht="48.75" customHeight="1" thickBot="1">
      <c r="A4" s="8" t="s">
        <v>82</v>
      </c>
      <c r="B4" s="8" t="s">
        <v>81</v>
      </c>
      <c r="C4" s="9" t="s">
        <v>75</v>
      </c>
      <c r="D4" s="8" t="s">
        <v>0</v>
      </c>
      <c r="E4" s="131" t="s">
        <v>87</v>
      </c>
      <c r="F4" s="10" t="s">
        <v>1</v>
      </c>
      <c r="G4" s="160" t="s">
        <v>83</v>
      </c>
    </row>
    <row r="5" spans="1:7" ht="13.5" thickBot="1">
      <c r="A5" s="11">
        <v>1</v>
      </c>
      <c r="B5" s="11">
        <v>2</v>
      </c>
      <c r="C5" s="12"/>
      <c r="D5" s="13">
        <v>3</v>
      </c>
      <c r="E5" s="132">
        <v>4</v>
      </c>
      <c r="F5" s="14">
        <v>5</v>
      </c>
      <c r="G5" s="161">
        <v>6</v>
      </c>
    </row>
    <row r="6" spans="1:74" s="6" customFormat="1" ht="13.5" hidden="1" thickBot="1">
      <c r="A6" s="15" t="s">
        <v>73</v>
      </c>
      <c r="B6" s="15"/>
      <c r="C6" s="12"/>
      <c r="D6" s="16" t="s">
        <v>74</v>
      </c>
      <c r="E6" s="133">
        <f>SUM(E7)</f>
        <v>0</v>
      </c>
      <c r="F6" s="17">
        <f>SUM(F7)</f>
        <v>0</v>
      </c>
      <c r="G6" s="162">
        <f aca="true" t="shared" si="0" ref="G6:G32">SUM(E6:F6)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" ht="13.5" hidden="1" thickBot="1">
      <c r="A7" s="18"/>
      <c r="B7" s="19" t="s">
        <v>84</v>
      </c>
      <c r="C7" s="20"/>
      <c r="D7" s="21" t="s">
        <v>85</v>
      </c>
      <c r="E7" s="134">
        <f>SUM(E9)</f>
        <v>0</v>
      </c>
      <c r="F7" s="22">
        <f>SUM(F9)</f>
        <v>0</v>
      </c>
      <c r="G7" s="162">
        <f>SUM(E7:F7)</f>
        <v>0</v>
      </c>
    </row>
    <row r="8" spans="1:7" ht="13.5" hidden="1" thickBot="1">
      <c r="A8" s="23"/>
      <c r="B8" s="18"/>
      <c r="C8" s="24"/>
      <c r="D8" s="25" t="s">
        <v>86</v>
      </c>
      <c r="E8" s="135">
        <f>SUM(E9)</f>
        <v>0</v>
      </c>
      <c r="F8" s="26">
        <f>SUM(F9)</f>
        <v>0</v>
      </c>
      <c r="G8" s="163">
        <f>SUM(E8:F8)</f>
        <v>0</v>
      </c>
    </row>
    <row r="9" spans="1:7" ht="36.75" hidden="1" thickBot="1">
      <c r="A9" s="27"/>
      <c r="B9" s="27"/>
      <c r="C9" s="12" t="s">
        <v>49</v>
      </c>
      <c r="D9" s="28" t="s">
        <v>11</v>
      </c>
      <c r="E9" s="136">
        <v>0</v>
      </c>
      <c r="F9" s="29">
        <v>0</v>
      </c>
      <c r="G9" s="164">
        <f t="shared" si="0"/>
        <v>0</v>
      </c>
    </row>
    <row r="10" spans="1:74" s="6" customFormat="1" ht="13.5" thickBot="1">
      <c r="A10" s="30" t="s">
        <v>73</v>
      </c>
      <c r="B10" s="31"/>
      <c r="C10" s="32"/>
      <c r="D10" s="33" t="s">
        <v>74</v>
      </c>
      <c r="E10" s="137">
        <f aca="true" t="shared" si="1" ref="E10:F12">SUM(E11)</f>
        <v>0</v>
      </c>
      <c r="F10" s="34">
        <f t="shared" si="1"/>
        <v>25000</v>
      </c>
      <c r="G10" s="43">
        <f>SUM(E10:F10)</f>
        <v>25000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6" customFormat="1" ht="13.5" thickBot="1">
      <c r="A11" s="35"/>
      <c r="B11" s="19" t="s">
        <v>84</v>
      </c>
      <c r="C11" s="20"/>
      <c r="D11" s="21" t="s">
        <v>137</v>
      </c>
      <c r="E11" s="138">
        <f t="shared" si="1"/>
        <v>0</v>
      </c>
      <c r="F11" s="37">
        <f t="shared" si="1"/>
        <v>25000</v>
      </c>
      <c r="G11" s="162">
        <f>SUM(E11:F11)</f>
        <v>25000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s="6" customFormat="1" ht="12.75">
      <c r="A12" s="38"/>
      <c r="B12" s="35"/>
      <c r="C12" s="24"/>
      <c r="D12" s="39" t="s">
        <v>86</v>
      </c>
      <c r="E12" s="139">
        <f t="shared" si="1"/>
        <v>0</v>
      </c>
      <c r="F12" s="40">
        <f t="shared" si="1"/>
        <v>25000</v>
      </c>
      <c r="G12" s="166">
        <f>SUM(E12:F12)</f>
        <v>25000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" ht="31.5" customHeight="1" thickBot="1">
      <c r="A13" s="27"/>
      <c r="B13" s="27"/>
      <c r="C13" s="41" t="s">
        <v>49</v>
      </c>
      <c r="D13" s="42" t="s">
        <v>11</v>
      </c>
      <c r="E13" s="176">
        <v>0</v>
      </c>
      <c r="F13" s="68">
        <v>25000</v>
      </c>
      <c r="G13" s="175">
        <f>SUM(E13:F13)</f>
        <v>25000</v>
      </c>
    </row>
    <row r="14" spans="1:74" s="6" customFormat="1" ht="13.5" thickBot="1">
      <c r="A14" s="31">
        <v>600</v>
      </c>
      <c r="B14" s="31"/>
      <c r="C14" s="32"/>
      <c r="D14" s="33" t="s">
        <v>44</v>
      </c>
      <c r="E14" s="137">
        <f>E15+E20</f>
        <v>1994571</v>
      </c>
      <c r="F14" s="34">
        <f>F15+F20</f>
        <v>22688666</v>
      </c>
      <c r="G14" s="165">
        <f t="shared" si="0"/>
        <v>24683237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6" customFormat="1" ht="13.5" thickBot="1">
      <c r="A15" s="35"/>
      <c r="B15" s="44">
        <v>60015</v>
      </c>
      <c r="C15" s="20"/>
      <c r="D15" s="21" t="s">
        <v>90</v>
      </c>
      <c r="E15" s="138">
        <f>SUM(E16,E18)</f>
        <v>0</v>
      </c>
      <c r="F15" s="37">
        <f>SUM(F16,F18)</f>
        <v>22688666</v>
      </c>
      <c r="G15" s="162">
        <f t="shared" si="0"/>
        <v>22688666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>
      <c r="A16" s="38"/>
      <c r="B16" s="35"/>
      <c r="C16" s="24"/>
      <c r="D16" s="39" t="s">
        <v>86</v>
      </c>
      <c r="E16" s="139">
        <f>SUM(E17)</f>
        <v>0</v>
      </c>
      <c r="F16" s="40">
        <f>SUM(F17)</f>
        <v>300000</v>
      </c>
      <c r="G16" s="166">
        <f t="shared" si="0"/>
        <v>300000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" ht="15" customHeight="1">
      <c r="A17" s="45"/>
      <c r="B17" s="45"/>
      <c r="C17" s="46" t="s">
        <v>42</v>
      </c>
      <c r="D17" s="47" t="s">
        <v>129</v>
      </c>
      <c r="E17" s="187">
        <v>0</v>
      </c>
      <c r="F17" s="128">
        <v>300000</v>
      </c>
      <c r="G17" s="188">
        <f t="shared" si="0"/>
        <v>300000</v>
      </c>
    </row>
    <row r="18" spans="1:7" ht="12.75">
      <c r="A18" s="45"/>
      <c r="B18" s="45"/>
      <c r="C18" s="48"/>
      <c r="D18" s="49" t="s">
        <v>88</v>
      </c>
      <c r="E18" s="140">
        <f>SUM(E19)</f>
        <v>0</v>
      </c>
      <c r="F18" s="50">
        <f>SUM(F19)</f>
        <v>22388666</v>
      </c>
      <c r="G18" s="166">
        <f t="shared" si="0"/>
        <v>22388666</v>
      </c>
    </row>
    <row r="19" spans="1:7" ht="37.5" customHeight="1" thickBot="1">
      <c r="A19" s="45"/>
      <c r="B19" s="27"/>
      <c r="C19" s="41" t="s">
        <v>89</v>
      </c>
      <c r="D19" s="91" t="s">
        <v>130</v>
      </c>
      <c r="E19" s="145">
        <v>0</v>
      </c>
      <c r="F19" s="52">
        <f>14607633+3288034+2324701+2168298</f>
        <v>22388666</v>
      </c>
      <c r="G19" s="166">
        <f t="shared" si="0"/>
        <v>22388666</v>
      </c>
    </row>
    <row r="20" spans="1:74" s="6" customFormat="1" ht="13.5" thickBot="1">
      <c r="A20" s="38"/>
      <c r="B20" s="44">
        <v>60016</v>
      </c>
      <c r="C20" s="20"/>
      <c r="D20" s="21" t="s">
        <v>154</v>
      </c>
      <c r="E20" s="138">
        <f>E21</f>
        <v>1994571</v>
      </c>
      <c r="F20" s="37">
        <f>F29</f>
        <v>0</v>
      </c>
      <c r="G20" s="162">
        <f>SUM(E20:F20)</f>
        <v>1994571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" ht="12.75">
      <c r="A21" s="45"/>
      <c r="B21" s="45"/>
      <c r="C21" s="48"/>
      <c r="D21" s="49" t="s">
        <v>88</v>
      </c>
      <c r="E21" s="140">
        <f>SUM(E22)</f>
        <v>1994571</v>
      </c>
      <c r="F21" s="50">
        <f>SUM(F22)</f>
        <v>0</v>
      </c>
      <c r="G21" s="166">
        <f>SUM(E21:F21)</f>
        <v>1994571</v>
      </c>
    </row>
    <row r="22" spans="1:7" ht="37.5" customHeight="1" thickBot="1">
      <c r="A22" s="27"/>
      <c r="B22" s="27"/>
      <c r="C22" s="41" t="s">
        <v>89</v>
      </c>
      <c r="D22" s="91" t="s">
        <v>130</v>
      </c>
      <c r="E22" s="145">
        <v>1994571</v>
      </c>
      <c r="F22" s="52">
        <v>0</v>
      </c>
      <c r="G22" s="166">
        <f>SUM(E22:F22)</f>
        <v>1994571</v>
      </c>
    </row>
    <row r="23" spans="1:74" s="6" customFormat="1" ht="13.5" thickBot="1">
      <c r="A23" s="53">
        <v>700</v>
      </c>
      <c r="B23" s="53"/>
      <c r="C23" s="54"/>
      <c r="D23" s="55" t="s">
        <v>3</v>
      </c>
      <c r="E23" s="141">
        <f>SUM(E24)</f>
        <v>4955795</v>
      </c>
      <c r="F23" s="56">
        <f>SUM(F24)</f>
        <v>35000</v>
      </c>
      <c r="G23" s="43">
        <f t="shared" si="0"/>
        <v>4990795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3.5" thickBot="1">
      <c r="A24" s="35"/>
      <c r="B24" s="44">
        <v>70005</v>
      </c>
      <c r="C24" s="20"/>
      <c r="D24" s="21" t="s">
        <v>91</v>
      </c>
      <c r="E24" s="138">
        <f>SUM(E25,E29)</f>
        <v>4955795</v>
      </c>
      <c r="F24" s="37">
        <f>SUM(F25,F29)</f>
        <v>35000</v>
      </c>
      <c r="G24" s="162">
        <f>SUM(E24:F24)</f>
        <v>4990795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" ht="12.75">
      <c r="A25" s="38"/>
      <c r="B25" s="38"/>
      <c r="C25" s="24"/>
      <c r="D25" s="39" t="s">
        <v>86</v>
      </c>
      <c r="E25" s="142">
        <f>SUM(E26:E28)</f>
        <v>3710345</v>
      </c>
      <c r="F25" s="26">
        <f>SUM(F26:F28)</f>
        <v>35000</v>
      </c>
      <c r="G25" s="167">
        <f t="shared" si="0"/>
        <v>3745345</v>
      </c>
    </row>
    <row r="26" spans="1:7" ht="18" customHeight="1">
      <c r="A26" s="45"/>
      <c r="B26" s="45"/>
      <c r="C26" s="57" t="s">
        <v>45</v>
      </c>
      <c r="D26" s="47" t="s">
        <v>10</v>
      </c>
      <c r="E26" s="150">
        <v>350000</v>
      </c>
      <c r="F26" s="58">
        <v>0</v>
      </c>
      <c r="G26" s="167">
        <f t="shared" si="0"/>
        <v>350000</v>
      </c>
    </row>
    <row r="27" spans="1:7" ht="42" customHeight="1">
      <c r="A27" s="114"/>
      <c r="B27" s="45"/>
      <c r="C27" s="46" t="s">
        <v>46</v>
      </c>
      <c r="D27" s="59" t="s">
        <v>36</v>
      </c>
      <c r="E27" s="155">
        <f>2610345+650000+100000</f>
        <v>3360345</v>
      </c>
      <c r="F27" s="60">
        <v>0</v>
      </c>
      <c r="G27" s="167">
        <f t="shared" si="0"/>
        <v>3360345</v>
      </c>
    </row>
    <row r="28" spans="1:7" ht="24">
      <c r="A28" s="45"/>
      <c r="B28" s="45"/>
      <c r="C28" s="46" t="s">
        <v>49</v>
      </c>
      <c r="D28" s="59" t="s">
        <v>11</v>
      </c>
      <c r="E28" s="147">
        <v>0</v>
      </c>
      <c r="F28" s="61">
        <v>35000</v>
      </c>
      <c r="G28" s="167">
        <f>SUM(E28:F28)</f>
        <v>35000</v>
      </c>
    </row>
    <row r="29" spans="1:7" ht="12.75">
      <c r="A29" s="45"/>
      <c r="B29" s="45"/>
      <c r="C29" s="57"/>
      <c r="D29" s="62" t="s">
        <v>88</v>
      </c>
      <c r="E29" s="143">
        <f>SUM(E30:E32)</f>
        <v>1245450</v>
      </c>
      <c r="F29" s="60">
        <f>SUM(F30:F32)</f>
        <v>0</v>
      </c>
      <c r="G29" s="167">
        <f t="shared" si="0"/>
        <v>1245450</v>
      </c>
    </row>
    <row r="30" spans="1:7" ht="29.25" customHeight="1">
      <c r="A30" s="45"/>
      <c r="B30" s="45"/>
      <c r="C30" s="57" t="s">
        <v>92</v>
      </c>
      <c r="D30" s="63" t="s">
        <v>93</v>
      </c>
      <c r="E30" s="143">
        <v>15450</v>
      </c>
      <c r="F30" s="60">
        <v>0</v>
      </c>
      <c r="G30" s="167">
        <f t="shared" si="0"/>
        <v>15450</v>
      </c>
    </row>
    <row r="31" spans="1:7" ht="24">
      <c r="A31" s="45"/>
      <c r="B31" s="45"/>
      <c r="C31" s="46" t="s">
        <v>160</v>
      </c>
      <c r="D31" s="64" t="s">
        <v>161</v>
      </c>
      <c r="E31" s="177">
        <f>950000+200000</f>
        <v>1150000</v>
      </c>
      <c r="F31" s="65">
        <v>0</v>
      </c>
      <c r="G31" s="167">
        <f>SUM(E31:F31)</f>
        <v>1150000</v>
      </c>
    </row>
    <row r="32" spans="1:7" ht="13.5" thickBot="1">
      <c r="A32" s="45"/>
      <c r="B32" s="45"/>
      <c r="C32" s="12" t="s">
        <v>47</v>
      </c>
      <c r="D32" s="64" t="s">
        <v>48</v>
      </c>
      <c r="E32" s="177">
        <v>80000</v>
      </c>
      <c r="F32" s="65">
        <v>0</v>
      </c>
      <c r="G32" s="167">
        <f t="shared" si="0"/>
        <v>80000</v>
      </c>
    </row>
    <row r="33" spans="1:74" s="6" customFormat="1" ht="13.5" thickBot="1">
      <c r="A33" s="53">
        <v>710</v>
      </c>
      <c r="B33" s="53"/>
      <c r="C33" s="32"/>
      <c r="D33" s="55" t="s">
        <v>12</v>
      </c>
      <c r="E33" s="141">
        <f>SUM(E34,E38)</f>
        <v>0</v>
      </c>
      <c r="F33" s="56">
        <f>SUM(F34,F38)</f>
        <v>646280</v>
      </c>
      <c r="G33" s="43">
        <f>SUM(E33:F33)</f>
        <v>646280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3.5" thickBot="1">
      <c r="A34" s="35"/>
      <c r="B34" s="44">
        <v>71013</v>
      </c>
      <c r="C34" s="20"/>
      <c r="D34" s="21" t="s">
        <v>94</v>
      </c>
      <c r="E34" s="138">
        <f>SUM(E35)</f>
        <v>0</v>
      </c>
      <c r="F34" s="37">
        <f>SUM(F35)</f>
        <v>300000</v>
      </c>
      <c r="G34" s="162">
        <f aca="true" t="shared" si="2" ref="G34:G94">SUM(E34:F34)</f>
        <v>300000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" ht="12.75">
      <c r="A35" s="38"/>
      <c r="B35" s="38"/>
      <c r="C35" s="24"/>
      <c r="D35" s="66" t="s">
        <v>86</v>
      </c>
      <c r="E35" s="142">
        <f>SUM(E36:E37)</f>
        <v>0</v>
      </c>
      <c r="F35" s="67">
        <f>SUM(F36:F37)</f>
        <v>300000</v>
      </c>
      <c r="G35" s="168">
        <f t="shared" si="2"/>
        <v>300000</v>
      </c>
    </row>
    <row r="36" spans="1:7" ht="12.75">
      <c r="A36" s="45"/>
      <c r="B36" s="45"/>
      <c r="C36" s="46" t="s">
        <v>42</v>
      </c>
      <c r="D36" s="59" t="s">
        <v>162</v>
      </c>
      <c r="E36" s="147">
        <v>0</v>
      </c>
      <c r="F36" s="61">
        <v>240000</v>
      </c>
      <c r="G36" s="166">
        <f>SUM(E36:F36)</f>
        <v>240000</v>
      </c>
    </row>
    <row r="37" spans="1:7" ht="24.75" thickBot="1">
      <c r="A37" s="45"/>
      <c r="B37" s="45"/>
      <c r="C37" s="48" t="s">
        <v>49</v>
      </c>
      <c r="D37" s="28" t="s">
        <v>11</v>
      </c>
      <c r="E37" s="148">
        <v>0</v>
      </c>
      <c r="F37" s="29">
        <v>60000</v>
      </c>
      <c r="G37" s="164">
        <f t="shared" si="2"/>
        <v>60000</v>
      </c>
    </row>
    <row r="38" spans="1:74" s="6" customFormat="1" ht="13.5" thickBot="1">
      <c r="A38" s="38"/>
      <c r="B38" s="44">
        <v>71015</v>
      </c>
      <c r="C38" s="20"/>
      <c r="D38" s="21" t="s">
        <v>95</v>
      </c>
      <c r="E38" s="138">
        <f>SUM(E39)</f>
        <v>0</v>
      </c>
      <c r="F38" s="69">
        <f>SUM(F39)</f>
        <v>346280</v>
      </c>
      <c r="G38" s="162">
        <f t="shared" si="2"/>
        <v>346280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" ht="12.75">
      <c r="A39" s="38"/>
      <c r="B39" s="38"/>
      <c r="C39" s="24"/>
      <c r="D39" s="70" t="s">
        <v>86</v>
      </c>
      <c r="E39" s="143">
        <f>SUM(E40)</f>
        <v>0</v>
      </c>
      <c r="F39" s="71">
        <f>SUM(F40)</f>
        <v>346280</v>
      </c>
      <c r="G39" s="167">
        <f t="shared" si="2"/>
        <v>346280</v>
      </c>
    </row>
    <row r="40" spans="1:7" ht="24.75" thickBot="1">
      <c r="A40" s="45"/>
      <c r="B40" s="45"/>
      <c r="C40" s="48" t="s">
        <v>49</v>
      </c>
      <c r="D40" s="72" t="s">
        <v>11</v>
      </c>
      <c r="E40" s="148">
        <v>0</v>
      </c>
      <c r="F40" s="71">
        <v>346280</v>
      </c>
      <c r="G40" s="167">
        <f t="shared" si="2"/>
        <v>346280</v>
      </c>
    </row>
    <row r="41" spans="1:74" s="6" customFormat="1" ht="13.5" thickBot="1">
      <c r="A41" s="53">
        <v>720</v>
      </c>
      <c r="B41" s="53"/>
      <c r="C41" s="54"/>
      <c r="D41" s="55" t="s">
        <v>136</v>
      </c>
      <c r="E41" s="141">
        <f aca="true" t="shared" si="3" ref="E41:F43">SUM(E42)</f>
        <v>1337866</v>
      </c>
      <c r="F41" s="56">
        <f t="shared" si="3"/>
        <v>0</v>
      </c>
      <c r="G41" s="43">
        <f>SUM(E41:F41)</f>
        <v>1337866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3.5" thickBot="1">
      <c r="A42" s="35"/>
      <c r="B42" s="44">
        <v>72095</v>
      </c>
      <c r="C42" s="20"/>
      <c r="D42" s="21" t="s">
        <v>124</v>
      </c>
      <c r="E42" s="138">
        <f t="shared" si="3"/>
        <v>1337866</v>
      </c>
      <c r="F42" s="37">
        <f t="shared" si="3"/>
        <v>0</v>
      </c>
      <c r="G42" s="162">
        <f>SUM(E42:F42)</f>
        <v>1337866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" ht="12.75">
      <c r="A43" s="38"/>
      <c r="B43" s="38"/>
      <c r="C43" s="24"/>
      <c r="D43" s="66" t="s">
        <v>88</v>
      </c>
      <c r="E43" s="142">
        <f t="shared" si="3"/>
        <v>1337866</v>
      </c>
      <c r="F43" s="67">
        <f t="shared" si="3"/>
        <v>0</v>
      </c>
      <c r="G43" s="168">
        <f>SUM(E43:F43)</f>
        <v>1337866</v>
      </c>
    </row>
    <row r="44" spans="1:7" ht="24.75" thickBot="1">
      <c r="A44" s="45"/>
      <c r="B44" s="45"/>
      <c r="C44" s="48" t="s">
        <v>89</v>
      </c>
      <c r="D44" s="51" t="s">
        <v>130</v>
      </c>
      <c r="E44" s="178">
        <v>1337866</v>
      </c>
      <c r="F44" s="68">
        <v>0</v>
      </c>
      <c r="G44" s="175">
        <f>SUM(E44:F44)</f>
        <v>1337866</v>
      </c>
    </row>
    <row r="45" spans="1:74" s="6" customFormat="1" ht="13.5" thickBot="1">
      <c r="A45" s="53">
        <v>750</v>
      </c>
      <c r="B45" s="53"/>
      <c r="C45" s="54"/>
      <c r="D45" s="55" t="s">
        <v>4</v>
      </c>
      <c r="E45" s="141">
        <f>SUM(E46,E50,E56,E53,E61)</f>
        <v>9615462</v>
      </c>
      <c r="F45" s="56">
        <f>SUM(F46,F50,F56,F53,F61)</f>
        <v>168656</v>
      </c>
      <c r="G45" s="43">
        <f t="shared" si="2"/>
        <v>9784118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3.5" thickBot="1">
      <c r="A46" s="35"/>
      <c r="B46" s="44">
        <v>75011</v>
      </c>
      <c r="C46" s="20"/>
      <c r="D46" s="21" t="s">
        <v>96</v>
      </c>
      <c r="E46" s="138">
        <f>SUM(E47)</f>
        <v>274516</v>
      </c>
      <c r="F46" s="37">
        <f>SUM(F47)</f>
        <v>111656</v>
      </c>
      <c r="G46" s="162">
        <f t="shared" si="2"/>
        <v>386172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" ht="12.75">
      <c r="A47" s="38"/>
      <c r="B47" s="38"/>
      <c r="C47" s="24"/>
      <c r="D47" s="39" t="s">
        <v>86</v>
      </c>
      <c r="E47" s="142">
        <f>SUM(E48:E49)</f>
        <v>274516</v>
      </c>
      <c r="F47" s="26">
        <f>SUM(F48:F49)</f>
        <v>111656</v>
      </c>
      <c r="G47" s="163">
        <f t="shared" si="2"/>
        <v>386172</v>
      </c>
    </row>
    <row r="48" spans="1:7" ht="27" customHeight="1">
      <c r="A48" s="45"/>
      <c r="B48" s="45"/>
      <c r="C48" s="57" t="s">
        <v>38</v>
      </c>
      <c r="D48" s="72" t="s">
        <v>15</v>
      </c>
      <c r="E48" s="143">
        <v>274516</v>
      </c>
      <c r="F48" s="73">
        <v>0</v>
      </c>
      <c r="G48" s="167">
        <f t="shared" si="2"/>
        <v>274516</v>
      </c>
    </row>
    <row r="49" spans="1:7" ht="30.75" customHeight="1" thickBot="1">
      <c r="A49" s="45"/>
      <c r="B49" s="45"/>
      <c r="C49" s="46" t="s">
        <v>49</v>
      </c>
      <c r="D49" s="59" t="s">
        <v>11</v>
      </c>
      <c r="E49" s="147">
        <v>0</v>
      </c>
      <c r="F49" s="61">
        <v>111656</v>
      </c>
      <c r="G49" s="167">
        <f t="shared" si="2"/>
        <v>111656</v>
      </c>
    </row>
    <row r="50" spans="1:74" s="6" customFormat="1" ht="13.5" thickBot="1">
      <c r="A50" s="38"/>
      <c r="B50" s="44">
        <v>75020</v>
      </c>
      <c r="C50" s="20"/>
      <c r="D50" s="21" t="s">
        <v>97</v>
      </c>
      <c r="E50" s="138">
        <f>SUM(E51)</f>
        <v>1000000</v>
      </c>
      <c r="F50" s="37">
        <f>SUM(F51)</f>
        <v>0</v>
      </c>
      <c r="G50" s="162">
        <f t="shared" si="2"/>
        <v>1000000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" ht="12.75">
      <c r="A51" s="38"/>
      <c r="B51" s="38"/>
      <c r="C51" s="24"/>
      <c r="D51" s="39" t="s">
        <v>86</v>
      </c>
      <c r="E51" s="142">
        <f>SUM(E52)</f>
        <v>1000000</v>
      </c>
      <c r="F51" s="26">
        <f>SUM(F52)</f>
        <v>0</v>
      </c>
      <c r="G51" s="163">
        <f t="shared" si="2"/>
        <v>1000000</v>
      </c>
    </row>
    <row r="52" spans="1:7" ht="15.75" customHeight="1" thickBot="1">
      <c r="A52" s="45"/>
      <c r="B52" s="45"/>
      <c r="C52" s="12" t="s">
        <v>50</v>
      </c>
      <c r="D52" s="47" t="s">
        <v>16</v>
      </c>
      <c r="E52" s="145">
        <v>1000000</v>
      </c>
      <c r="F52" s="74">
        <v>0</v>
      </c>
      <c r="G52" s="167">
        <f t="shared" si="2"/>
        <v>1000000</v>
      </c>
    </row>
    <row r="53" spans="1:74" s="6" customFormat="1" ht="13.5" thickBot="1">
      <c r="A53" s="38"/>
      <c r="B53" s="44">
        <v>75023</v>
      </c>
      <c r="C53" s="20"/>
      <c r="D53" s="21" t="s">
        <v>142</v>
      </c>
      <c r="E53" s="138">
        <f>SUM(E54)</f>
        <v>1100</v>
      </c>
      <c r="F53" s="37">
        <f>SUM(F54)</f>
        <v>0</v>
      </c>
      <c r="G53" s="162">
        <f>SUM(E53:F53)</f>
        <v>1100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" ht="12.75">
      <c r="A54" s="38"/>
      <c r="B54" s="38"/>
      <c r="C54" s="24"/>
      <c r="D54" s="39" t="s">
        <v>86</v>
      </c>
      <c r="E54" s="142">
        <f>SUM(E55)</f>
        <v>1100</v>
      </c>
      <c r="F54" s="26">
        <f>SUM(F55)</f>
        <v>0</v>
      </c>
      <c r="G54" s="163">
        <f>SUM(E54:F54)</f>
        <v>1100</v>
      </c>
    </row>
    <row r="55" spans="1:7" ht="30.75" customHeight="1" thickBot="1">
      <c r="A55" s="45"/>
      <c r="B55" s="27"/>
      <c r="C55" s="12" t="s">
        <v>41</v>
      </c>
      <c r="D55" s="107" t="s">
        <v>33</v>
      </c>
      <c r="E55" s="179">
        <v>1100</v>
      </c>
      <c r="F55" s="123">
        <v>0</v>
      </c>
      <c r="G55" s="164">
        <f>SUM(E55:F55)</f>
        <v>1100</v>
      </c>
    </row>
    <row r="56" spans="1:74" s="6" customFormat="1" ht="13.5" thickBot="1">
      <c r="A56" s="38"/>
      <c r="B56" s="44">
        <v>75045</v>
      </c>
      <c r="C56" s="20"/>
      <c r="D56" s="21" t="s">
        <v>144</v>
      </c>
      <c r="E56" s="138">
        <f>SUM(E57)</f>
        <v>300</v>
      </c>
      <c r="F56" s="37">
        <f>SUM(F57)</f>
        <v>57000</v>
      </c>
      <c r="G56" s="162">
        <f t="shared" si="2"/>
        <v>57300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" ht="12.75">
      <c r="A57" s="38"/>
      <c r="B57" s="38"/>
      <c r="C57" s="24"/>
      <c r="D57" s="39" t="s">
        <v>86</v>
      </c>
      <c r="E57" s="142">
        <f>SUM(E58:E60)</f>
        <v>300</v>
      </c>
      <c r="F57" s="26">
        <f>SUM(F58:F60)</f>
        <v>57000</v>
      </c>
      <c r="G57" s="163">
        <f t="shared" si="2"/>
        <v>57300</v>
      </c>
    </row>
    <row r="58" spans="1:7" ht="24">
      <c r="A58" s="45"/>
      <c r="B58" s="45"/>
      <c r="C58" s="46" t="s">
        <v>38</v>
      </c>
      <c r="D58" s="72" t="s">
        <v>15</v>
      </c>
      <c r="E58" s="155">
        <v>300</v>
      </c>
      <c r="F58" s="61">
        <v>0</v>
      </c>
      <c r="G58" s="167">
        <f>SUM(E58:F58)</f>
        <v>300</v>
      </c>
    </row>
    <row r="59" spans="1:7" ht="30" customHeight="1">
      <c r="A59" s="45"/>
      <c r="B59" s="45"/>
      <c r="C59" s="46" t="s">
        <v>49</v>
      </c>
      <c r="D59" s="59" t="s">
        <v>11</v>
      </c>
      <c r="E59" s="147">
        <v>0</v>
      </c>
      <c r="F59" s="61">
        <v>51000</v>
      </c>
      <c r="G59" s="167">
        <f t="shared" si="2"/>
        <v>51000</v>
      </c>
    </row>
    <row r="60" spans="1:7" ht="30.75" customHeight="1" thickBot="1">
      <c r="A60" s="45"/>
      <c r="B60" s="45"/>
      <c r="C60" s="46" t="s">
        <v>140</v>
      </c>
      <c r="D60" s="59" t="s">
        <v>141</v>
      </c>
      <c r="E60" s="155">
        <v>0</v>
      </c>
      <c r="F60" s="61">
        <v>6000</v>
      </c>
      <c r="G60" s="167">
        <f t="shared" si="2"/>
        <v>6000</v>
      </c>
    </row>
    <row r="61" spans="1:74" s="6" customFormat="1" ht="13.5" thickBot="1">
      <c r="A61" s="38"/>
      <c r="B61" s="44">
        <v>75095</v>
      </c>
      <c r="C61" s="20"/>
      <c r="D61" s="21" t="s">
        <v>124</v>
      </c>
      <c r="E61" s="138">
        <f>SUM(E62)</f>
        <v>8339546</v>
      </c>
      <c r="F61" s="36">
        <f>SUM(F62)</f>
        <v>0</v>
      </c>
      <c r="G61" s="162">
        <f>SUM(E61:F61)</f>
        <v>8339546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" ht="12.75">
      <c r="A62" s="45"/>
      <c r="B62" s="45"/>
      <c r="C62" s="48"/>
      <c r="D62" s="49" t="s">
        <v>88</v>
      </c>
      <c r="E62" s="140">
        <f>SUM(E63)</f>
        <v>8339546</v>
      </c>
      <c r="F62" s="50">
        <f>SUM(F63)</f>
        <v>0</v>
      </c>
      <c r="G62" s="166">
        <f>SUM(E62:F62)</f>
        <v>8339546</v>
      </c>
    </row>
    <row r="63" spans="1:7" ht="43.5" customHeight="1" thickBot="1">
      <c r="A63" s="27"/>
      <c r="B63" s="27"/>
      <c r="C63" s="41" t="s">
        <v>89</v>
      </c>
      <c r="D63" s="51" t="s">
        <v>130</v>
      </c>
      <c r="E63" s="145">
        <v>8339546</v>
      </c>
      <c r="F63" s="52">
        <v>0</v>
      </c>
      <c r="G63" s="166">
        <f>SUM(E63:F63)</f>
        <v>8339546</v>
      </c>
    </row>
    <row r="64" spans="1:74" s="6" customFormat="1" ht="32.25" customHeight="1" thickBot="1">
      <c r="A64" s="53">
        <v>751</v>
      </c>
      <c r="B64" s="53"/>
      <c r="C64" s="54"/>
      <c r="D64" s="55" t="s">
        <v>145</v>
      </c>
      <c r="E64" s="141">
        <f>SUM(E66)</f>
        <v>8335</v>
      </c>
      <c r="F64" s="56">
        <f>SUM(F66)</f>
        <v>0</v>
      </c>
      <c r="G64" s="43">
        <f t="shared" si="2"/>
        <v>8335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6" customFormat="1" ht="15.75" customHeight="1" thickBot="1">
      <c r="A65" s="35"/>
      <c r="B65" s="44">
        <v>75101</v>
      </c>
      <c r="C65" s="20"/>
      <c r="D65" s="76" t="s">
        <v>146</v>
      </c>
      <c r="E65" s="146">
        <f>SUM(E66)</f>
        <v>8335</v>
      </c>
      <c r="F65" s="22">
        <f>SUM(F66)</f>
        <v>0</v>
      </c>
      <c r="G65" s="162">
        <f>SUM(E65:F65)</f>
        <v>8335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6" customFormat="1" ht="15.75" customHeight="1">
      <c r="A66" s="35"/>
      <c r="B66" s="35"/>
      <c r="C66" s="24"/>
      <c r="D66" s="39" t="s">
        <v>86</v>
      </c>
      <c r="E66" s="142">
        <f>SUM(E67)</f>
        <v>8335</v>
      </c>
      <c r="F66" s="26">
        <f>SUM(F67)</f>
        <v>0</v>
      </c>
      <c r="G66" s="163">
        <f t="shared" si="2"/>
        <v>8335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" ht="40.5" customHeight="1" thickBot="1">
      <c r="A67" s="38"/>
      <c r="B67" s="118"/>
      <c r="C67" s="127" t="s">
        <v>38</v>
      </c>
      <c r="D67" s="72" t="s">
        <v>15</v>
      </c>
      <c r="E67" s="145">
        <v>8335</v>
      </c>
      <c r="F67" s="61">
        <v>0</v>
      </c>
      <c r="G67" s="168">
        <f t="shared" si="2"/>
        <v>8335</v>
      </c>
    </row>
    <row r="68" spans="1:74" s="6" customFormat="1" ht="18" customHeight="1" hidden="1" thickBot="1">
      <c r="A68" s="53">
        <v>752</v>
      </c>
      <c r="B68" s="53"/>
      <c r="C68" s="54"/>
      <c r="D68" s="55" t="s">
        <v>138</v>
      </c>
      <c r="E68" s="141">
        <f aca="true" t="shared" si="4" ref="E68:F70">SUM(E69)</f>
        <v>0</v>
      </c>
      <c r="F68" s="56">
        <f t="shared" si="4"/>
        <v>0</v>
      </c>
      <c r="G68" s="43">
        <f t="shared" si="2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6" customFormat="1" ht="15.75" customHeight="1" hidden="1" thickBot="1">
      <c r="A69" s="35"/>
      <c r="B69" s="44">
        <v>75212</v>
      </c>
      <c r="C69" s="20"/>
      <c r="D69" s="76" t="s">
        <v>139</v>
      </c>
      <c r="E69" s="146">
        <f t="shared" si="4"/>
        <v>0</v>
      </c>
      <c r="F69" s="22">
        <f t="shared" si="4"/>
        <v>0</v>
      </c>
      <c r="G69" s="162">
        <f t="shared" si="2"/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" ht="13.5" hidden="1" thickBot="1">
      <c r="A70" s="38"/>
      <c r="B70" s="38"/>
      <c r="C70" s="24"/>
      <c r="D70" s="39" t="s">
        <v>86</v>
      </c>
      <c r="E70" s="142">
        <f t="shared" si="4"/>
        <v>0</v>
      </c>
      <c r="F70" s="26">
        <f t="shared" si="4"/>
        <v>0</v>
      </c>
      <c r="G70" s="163">
        <f t="shared" si="2"/>
        <v>0</v>
      </c>
    </row>
    <row r="71" spans="1:7" ht="37.5" customHeight="1" hidden="1" thickBot="1">
      <c r="A71" s="45"/>
      <c r="B71" s="45"/>
      <c r="C71" s="48" t="s">
        <v>38</v>
      </c>
      <c r="D71" s="72" t="s">
        <v>15</v>
      </c>
      <c r="E71" s="145">
        <v>0</v>
      </c>
      <c r="F71" s="61">
        <v>0</v>
      </c>
      <c r="G71" s="168">
        <f>SUM(E71:F71)</f>
        <v>0</v>
      </c>
    </row>
    <row r="72" spans="1:74" s="6" customFormat="1" ht="17.25" customHeight="1" thickBot="1">
      <c r="A72" s="53">
        <v>754</v>
      </c>
      <c r="B72" s="53"/>
      <c r="C72" s="54"/>
      <c r="D72" s="55" t="s">
        <v>14</v>
      </c>
      <c r="E72" s="141">
        <f>SUM(E73,E78)</f>
        <v>2674120</v>
      </c>
      <c r="F72" s="56">
        <f>SUM(F73,F78)</f>
        <v>7177000</v>
      </c>
      <c r="G72" s="43">
        <f t="shared" si="2"/>
        <v>9851120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6" customFormat="1" ht="17.25" customHeight="1" thickBot="1">
      <c r="A73" s="35"/>
      <c r="B73" s="44">
        <v>75411</v>
      </c>
      <c r="C73" s="20"/>
      <c r="D73" s="76" t="s">
        <v>98</v>
      </c>
      <c r="E73" s="146">
        <f>SUM(E74)</f>
        <v>0</v>
      </c>
      <c r="F73" s="22">
        <f>SUM(F74)</f>
        <v>7177000</v>
      </c>
      <c r="G73" s="162">
        <f t="shared" si="2"/>
        <v>7177000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" ht="12.75">
      <c r="A74" s="38"/>
      <c r="B74" s="38"/>
      <c r="C74" s="24"/>
      <c r="D74" s="39" t="s">
        <v>86</v>
      </c>
      <c r="E74" s="142">
        <f>SUM(E75)</f>
        <v>0</v>
      </c>
      <c r="F74" s="26">
        <f>SUM(F75)</f>
        <v>7177000</v>
      </c>
      <c r="G74" s="163">
        <f t="shared" si="2"/>
        <v>7177000</v>
      </c>
    </row>
    <row r="75" spans="1:7" ht="39" customHeight="1" thickBot="1">
      <c r="A75" s="45"/>
      <c r="B75" s="45"/>
      <c r="C75" s="48" t="s">
        <v>49</v>
      </c>
      <c r="D75" s="72" t="s">
        <v>11</v>
      </c>
      <c r="E75" s="180">
        <v>0</v>
      </c>
      <c r="F75" s="71">
        <v>7177000</v>
      </c>
      <c r="G75" s="167">
        <f t="shared" si="2"/>
        <v>7177000</v>
      </c>
    </row>
    <row r="76" spans="1:7" ht="43.5" customHeight="1" hidden="1">
      <c r="A76" s="45"/>
      <c r="B76" s="45"/>
      <c r="C76" s="48" t="s">
        <v>51</v>
      </c>
      <c r="D76" s="77" t="s">
        <v>17</v>
      </c>
      <c r="E76" s="147">
        <v>0</v>
      </c>
      <c r="F76" s="61" t="s">
        <v>72</v>
      </c>
      <c r="G76" s="167">
        <f t="shared" si="2"/>
        <v>0</v>
      </c>
    </row>
    <row r="77" spans="1:7" ht="45" customHeight="1" hidden="1" thickBot="1">
      <c r="A77" s="45"/>
      <c r="B77" s="45"/>
      <c r="C77" s="48" t="s">
        <v>52</v>
      </c>
      <c r="D77" s="78" t="s">
        <v>13</v>
      </c>
      <c r="E77" s="148">
        <v>0</v>
      </c>
      <c r="F77" s="79" t="s">
        <v>72</v>
      </c>
      <c r="G77" s="168">
        <f t="shared" si="2"/>
        <v>0</v>
      </c>
    </row>
    <row r="78" spans="1:74" s="6" customFormat="1" ht="17.25" customHeight="1" thickBot="1">
      <c r="A78" s="38"/>
      <c r="B78" s="44">
        <v>75412</v>
      </c>
      <c r="C78" s="20"/>
      <c r="D78" s="76" t="s">
        <v>151</v>
      </c>
      <c r="E78" s="146">
        <f>SUM(E79)</f>
        <v>2674120</v>
      </c>
      <c r="F78" s="22">
        <f>SUM(F79)</f>
        <v>0</v>
      </c>
      <c r="G78" s="162">
        <f>SUM(E78:F78)</f>
        <v>2674120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" ht="12.75">
      <c r="A79" s="38"/>
      <c r="B79" s="38"/>
      <c r="C79" s="48"/>
      <c r="D79" s="49" t="s">
        <v>88</v>
      </c>
      <c r="E79" s="142">
        <f>SUM(E80:E81)</f>
        <v>2674120</v>
      </c>
      <c r="F79" s="26">
        <f>SUM(F80:F81)</f>
        <v>0</v>
      </c>
      <c r="G79" s="163">
        <f>SUM(E79:F79)</f>
        <v>2674120</v>
      </c>
    </row>
    <row r="80" spans="1:7" ht="39" customHeight="1" thickBot="1">
      <c r="A80" s="45"/>
      <c r="B80" s="45"/>
      <c r="C80" s="41" t="s">
        <v>89</v>
      </c>
      <c r="D80" s="51" t="s">
        <v>130</v>
      </c>
      <c r="E80" s="143">
        <v>774120</v>
      </c>
      <c r="F80" s="71">
        <v>0</v>
      </c>
      <c r="G80" s="167">
        <f>SUM(E80:F80)</f>
        <v>774120</v>
      </c>
    </row>
    <row r="81" spans="1:7" ht="39" customHeight="1" thickBot="1">
      <c r="A81" s="27"/>
      <c r="B81" s="45"/>
      <c r="C81" s="41" t="s">
        <v>163</v>
      </c>
      <c r="D81" s="51" t="s">
        <v>164</v>
      </c>
      <c r="E81" s="143">
        <v>1900000</v>
      </c>
      <c r="F81" s="71">
        <v>0</v>
      </c>
      <c r="G81" s="167">
        <f>SUM(E81:F81)</f>
        <v>1900000</v>
      </c>
    </row>
    <row r="82" spans="1:74" s="6" customFormat="1" ht="40.5" customHeight="1" thickBot="1">
      <c r="A82" s="53">
        <v>756</v>
      </c>
      <c r="B82" s="53"/>
      <c r="C82" s="54"/>
      <c r="D82" s="55" t="s">
        <v>5</v>
      </c>
      <c r="E82" s="141">
        <f>SUM(E83,E86,E93,E105,E109,E113,E117)</f>
        <v>47515925</v>
      </c>
      <c r="F82" s="56">
        <f>SUM(F83,F86,F93,F105,F109,F113,F117)</f>
        <v>7252693</v>
      </c>
      <c r="G82" s="43">
        <f t="shared" si="2"/>
        <v>54768618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6" customFormat="1" ht="17.25" customHeight="1" thickBot="1">
      <c r="A83" s="35"/>
      <c r="B83" s="44">
        <v>75601</v>
      </c>
      <c r="C83" s="20"/>
      <c r="D83" s="76" t="s">
        <v>99</v>
      </c>
      <c r="E83" s="146">
        <f>SUM(E84)</f>
        <v>50000</v>
      </c>
      <c r="F83" s="22">
        <f>SUM(F84)</f>
        <v>0</v>
      </c>
      <c r="G83" s="162">
        <f t="shared" si="2"/>
        <v>50000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" ht="12.75">
      <c r="A84" s="38"/>
      <c r="B84" s="38"/>
      <c r="C84" s="24"/>
      <c r="D84" s="39" t="s">
        <v>86</v>
      </c>
      <c r="E84" s="142">
        <f>SUM(E85)</f>
        <v>50000</v>
      </c>
      <c r="F84" s="26">
        <f>SUM(F85)</f>
        <v>0</v>
      </c>
      <c r="G84" s="163">
        <f t="shared" si="2"/>
        <v>50000</v>
      </c>
    </row>
    <row r="85" spans="1:7" ht="24.75" thickBot="1">
      <c r="A85" s="45"/>
      <c r="B85" s="45"/>
      <c r="C85" s="46" t="s">
        <v>59</v>
      </c>
      <c r="D85" s="59" t="s">
        <v>23</v>
      </c>
      <c r="E85" s="149">
        <v>50000</v>
      </c>
      <c r="F85" s="80">
        <v>0</v>
      </c>
      <c r="G85" s="166">
        <f t="shared" si="2"/>
        <v>50000</v>
      </c>
    </row>
    <row r="86" spans="1:74" s="6" customFormat="1" ht="46.5" customHeight="1" thickBot="1">
      <c r="A86" s="38"/>
      <c r="B86" s="44">
        <v>75615</v>
      </c>
      <c r="C86" s="20"/>
      <c r="D86" s="76" t="s">
        <v>100</v>
      </c>
      <c r="E86" s="146">
        <f>SUM(E87)</f>
        <v>13510000</v>
      </c>
      <c r="F86" s="22">
        <f>SUM(F87)</f>
        <v>0</v>
      </c>
      <c r="G86" s="162">
        <f t="shared" si="2"/>
        <v>13510000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" ht="12.75">
      <c r="A87" s="38"/>
      <c r="B87" s="38"/>
      <c r="C87" s="24"/>
      <c r="D87" s="39" t="s">
        <v>86</v>
      </c>
      <c r="E87" s="142">
        <f>SUM(E88:E92)</f>
        <v>13510000</v>
      </c>
      <c r="F87" s="26">
        <f>SUM(F88:F92)</f>
        <v>0</v>
      </c>
      <c r="G87" s="163">
        <f t="shared" si="2"/>
        <v>13510000</v>
      </c>
    </row>
    <row r="88" spans="1:7" ht="12.75">
      <c r="A88" s="45"/>
      <c r="B88" s="45"/>
      <c r="C88" s="46" t="s">
        <v>55</v>
      </c>
      <c r="D88" s="59" t="s">
        <v>29</v>
      </c>
      <c r="E88" s="149">
        <v>12800000</v>
      </c>
      <c r="F88" s="80">
        <v>0</v>
      </c>
      <c r="G88" s="166">
        <f t="shared" si="2"/>
        <v>12800000</v>
      </c>
    </row>
    <row r="89" spans="1:7" ht="12.75">
      <c r="A89" s="45"/>
      <c r="B89" s="45"/>
      <c r="C89" s="46" t="s">
        <v>56</v>
      </c>
      <c r="D89" s="59" t="s">
        <v>20</v>
      </c>
      <c r="E89" s="149">
        <v>6000</v>
      </c>
      <c r="F89" s="80">
        <v>0</v>
      </c>
      <c r="G89" s="166">
        <f t="shared" si="2"/>
        <v>6000</v>
      </c>
    </row>
    <row r="90" spans="1:7" ht="12.75">
      <c r="A90" s="45"/>
      <c r="B90" s="45"/>
      <c r="C90" s="46" t="s">
        <v>57</v>
      </c>
      <c r="D90" s="59" t="s">
        <v>21</v>
      </c>
      <c r="E90" s="149">
        <v>4000</v>
      </c>
      <c r="F90" s="80">
        <v>0</v>
      </c>
      <c r="G90" s="166">
        <f t="shared" si="2"/>
        <v>4000</v>
      </c>
    </row>
    <row r="91" spans="1:7" ht="12.75">
      <c r="A91" s="45"/>
      <c r="B91" s="45"/>
      <c r="C91" s="46" t="s">
        <v>58</v>
      </c>
      <c r="D91" s="59" t="s">
        <v>22</v>
      </c>
      <c r="E91" s="149">
        <f>500000+50000</f>
        <v>550000</v>
      </c>
      <c r="F91" s="80">
        <v>0</v>
      </c>
      <c r="G91" s="166">
        <f t="shared" si="2"/>
        <v>550000</v>
      </c>
    </row>
    <row r="92" spans="1:7" ht="13.5" thickBot="1">
      <c r="A92" s="45"/>
      <c r="B92" s="45"/>
      <c r="C92" s="46" t="s">
        <v>65</v>
      </c>
      <c r="D92" s="59" t="s">
        <v>31</v>
      </c>
      <c r="E92" s="149">
        <v>150000</v>
      </c>
      <c r="F92" s="80">
        <v>0</v>
      </c>
      <c r="G92" s="166">
        <f t="shared" si="2"/>
        <v>150000</v>
      </c>
    </row>
    <row r="93" spans="1:7" ht="45.75" customHeight="1" thickBot="1">
      <c r="A93" s="38"/>
      <c r="B93" s="44">
        <v>75616</v>
      </c>
      <c r="C93" s="20"/>
      <c r="D93" s="76" t="s">
        <v>101</v>
      </c>
      <c r="E93" s="146">
        <f>SUM(E94)</f>
        <v>5487000</v>
      </c>
      <c r="F93" s="22">
        <f>SUM(F94)</f>
        <v>0</v>
      </c>
      <c r="G93" s="162">
        <f t="shared" si="2"/>
        <v>5487000</v>
      </c>
    </row>
    <row r="94" spans="1:7" ht="12.75">
      <c r="A94" s="38"/>
      <c r="B94" s="38"/>
      <c r="C94" s="24"/>
      <c r="D94" s="39" t="s">
        <v>86</v>
      </c>
      <c r="E94" s="142">
        <f>SUM(E95:E104)</f>
        <v>5487000</v>
      </c>
      <c r="F94" s="26">
        <f>SUM(F95:F104)</f>
        <v>0</v>
      </c>
      <c r="G94" s="163">
        <f t="shared" si="2"/>
        <v>5487000</v>
      </c>
    </row>
    <row r="95" spans="1:7" ht="12.75">
      <c r="A95" s="45"/>
      <c r="B95" s="45"/>
      <c r="C95" s="46" t="s">
        <v>55</v>
      </c>
      <c r="D95" s="81" t="s">
        <v>29</v>
      </c>
      <c r="E95" s="149">
        <v>3200000</v>
      </c>
      <c r="F95" s="80">
        <v>0</v>
      </c>
      <c r="G95" s="166">
        <f aca="true" t="shared" si="5" ref="G95:G103">SUM(E95:F95)</f>
        <v>3200000</v>
      </c>
    </row>
    <row r="96" spans="1:7" ht="12.75">
      <c r="A96" s="45"/>
      <c r="B96" s="45"/>
      <c r="C96" s="46" t="s">
        <v>56</v>
      </c>
      <c r="D96" s="81" t="s">
        <v>20</v>
      </c>
      <c r="E96" s="149">
        <v>300000</v>
      </c>
      <c r="F96" s="80">
        <v>0</v>
      </c>
      <c r="G96" s="166">
        <f t="shared" si="5"/>
        <v>300000</v>
      </c>
    </row>
    <row r="97" spans="1:7" ht="12.75">
      <c r="A97" s="45"/>
      <c r="B97" s="45"/>
      <c r="C97" s="46" t="s">
        <v>57</v>
      </c>
      <c r="D97" s="82" t="s">
        <v>21</v>
      </c>
      <c r="E97" s="149">
        <v>4000</v>
      </c>
      <c r="F97" s="80">
        <v>0</v>
      </c>
      <c r="G97" s="166">
        <f t="shared" si="5"/>
        <v>4000</v>
      </c>
    </row>
    <row r="98" spans="1:7" ht="12.75">
      <c r="A98" s="45"/>
      <c r="B98" s="45"/>
      <c r="C98" s="46" t="s">
        <v>58</v>
      </c>
      <c r="D98" s="82" t="s">
        <v>22</v>
      </c>
      <c r="E98" s="149">
        <v>600000</v>
      </c>
      <c r="F98" s="80">
        <v>0</v>
      </c>
      <c r="G98" s="166">
        <f t="shared" si="5"/>
        <v>600000</v>
      </c>
    </row>
    <row r="99" spans="1:7" ht="12.75">
      <c r="A99" s="45"/>
      <c r="B99" s="45"/>
      <c r="C99" s="46" t="s">
        <v>60</v>
      </c>
      <c r="D99" s="82" t="s">
        <v>24</v>
      </c>
      <c r="E99" s="149">
        <f>100000+50000</f>
        <v>150000</v>
      </c>
      <c r="F99" s="80">
        <v>0</v>
      </c>
      <c r="G99" s="166">
        <f t="shared" si="5"/>
        <v>150000</v>
      </c>
    </row>
    <row r="100" spans="1:7" ht="12.75">
      <c r="A100" s="45"/>
      <c r="B100" s="45"/>
      <c r="C100" s="46" t="s">
        <v>61</v>
      </c>
      <c r="D100" s="82" t="s">
        <v>106</v>
      </c>
      <c r="E100" s="149">
        <v>25000</v>
      </c>
      <c r="F100" s="80">
        <v>0</v>
      </c>
      <c r="G100" s="166">
        <f t="shared" si="5"/>
        <v>25000</v>
      </c>
    </row>
    <row r="101" spans="1:7" ht="12.75">
      <c r="A101" s="45"/>
      <c r="B101" s="45"/>
      <c r="C101" s="46" t="s">
        <v>63</v>
      </c>
      <c r="D101" s="82" t="s">
        <v>26</v>
      </c>
      <c r="E101" s="149">
        <v>320000</v>
      </c>
      <c r="F101" s="80">
        <v>0</v>
      </c>
      <c r="G101" s="166">
        <f t="shared" si="5"/>
        <v>320000</v>
      </c>
    </row>
    <row r="102" spans="1:7" ht="12.75">
      <c r="A102" s="45"/>
      <c r="B102" s="45"/>
      <c r="C102" s="46" t="s">
        <v>65</v>
      </c>
      <c r="D102" s="82" t="s">
        <v>31</v>
      </c>
      <c r="E102" s="149">
        <v>850000</v>
      </c>
      <c r="F102" s="80">
        <v>0</v>
      </c>
      <c r="G102" s="166">
        <f t="shared" si="5"/>
        <v>850000</v>
      </c>
    </row>
    <row r="103" spans="1:7" ht="12.75">
      <c r="A103" s="45"/>
      <c r="B103" s="45"/>
      <c r="C103" s="57" t="s">
        <v>108</v>
      </c>
      <c r="D103" s="83" t="s">
        <v>131</v>
      </c>
      <c r="E103" s="150">
        <v>13000</v>
      </c>
      <c r="F103" s="80">
        <v>0</v>
      </c>
      <c r="G103" s="166">
        <f t="shared" si="5"/>
        <v>13000</v>
      </c>
    </row>
    <row r="104" spans="1:7" ht="13.5" thickBot="1">
      <c r="A104" s="45"/>
      <c r="B104" s="45"/>
      <c r="C104" s="46" t="s">
        <v>66</v>
      </c>
      <c r="D104" s="84" t="s">
        <v>27</v>
      </c>
      <c r="E104" s="149">
        <v>25000</v>
      </c>
      <c r="F104" s="80">
        <v>0</v>
      </c>
      <c r="G104" s="166">
        <f aca="true" t="shared" si="6" ref="G104:G146">SUM(E104:F104)</f>
        <v>25000</v>
      </c>
    </row>
    <row r="105" spans="1:7" ht="31.5" customHeight="1" thickBot="1">
      <c r="A105" s="38"/>
      <c r="B105" s="44">
        <v>75618</v>
      </c>
      <c r="C105" s="20"/>
      <c r="D105" s="85" t="s">
        <v>102</v>
      </c>
      <c r="E105" s="146">
        <f>SUM(E106)</f>
        <v>1900000</v>
      </c>
      <c r="F105" s="22">
        <f>SUM(F106)</f>
        <v>0</v>
      </c>
      <c r="G105" s="162">
        <f t="shared" si="6"/>
        <v>1900000</v>
      </c>
    </row>
    <row r="106" spans="1:7" ht="12.75">
      <c r="A106" s="38"/>
      <c r="B106" s="38"/>
      <c r="C106" s="24"/>
      <c r="D106" s="39" t="s">
        <v>86</v>
      </c>
      <c r="E106" s="142">
        <f>SUM(E107:E108)</f>
        <v>1900000</v>
      </c>
      <c r="F106" s="26">
        <f>SUM(F107:F108)</f>
        <v>0</v>
      </c>
      <c r="G106" s="163">
        <f t="shared" si="6"/>
        <v>1900000</v>
      </c>
    </row>
    <row r="107" spans="1:7" ht="12.75">
      <c r="A107" s="45"/>
      <c r="B107" s="45"/>
      <c r="C107" s="46" t="s">
        <v>62</v>
      </c>
      <c r="D107" s="75" t="s">
        <v>25</v>
      </c>
      <c r="E107" s="149">
        <v>900000</v>
      </c>
      <c r="F107" s="80">
        <v>0</v>
      </c>
      <c r="G107" s="166">
        <f t="shared" si="6"/>
        <v>900000</v>
      </c>
    </row>
    <row r="108" spans="1:7" ht="13.5" thickBot="1">
      <c r="A108" s="45"/>
      <c r="B108" s="27"/>
      <c r="C108" s="41" t="s">
        <v>64</v>
      </c>
      <c r="D108" s="107" t="s">
        <v>30</v>
      </c>
      <c r="E108" s="181">
        <v>1000000</v>
      </c>
      <c r="F108" s="86">
        <v>0</v>
      </c>
      <c r="G108" s="175">
        <f t="shared" si="6"/>
        <v>1000000</v>
      </c>
    </row>
    <row r="109" spans="1:7" ht="17.25" customHeight="1" thickBot="1">
      <c r="A109" s="38"/>
      <c r="B109" s="44">
        <v>75619</v>
      </c>
      <c r="C109" s="20"/>
      <c r="D109" s="76" t="s">
        <v>103</v>
      </c>
      <c r="E109" s="146">
        <f>SUM(E110)</f>
        <v>180000</v>
      </c>
      <c r="F109" s="22">
        <f>SUM(F110)</f>
        <v>0</v>
      </c>
      <c r="G109" s="162">
        <f t="shared" si="6"/>
        <v>180000</v>
      </c>
    </row>
    <row r="110" spans="1:7" ht="12.75">
      <c r="A110" s="38"/>
      <c r="B110" s="38"/>
      <c r="C110" s="24"/>
      <c r="D110" s="39" t="s">
        <v>86</v>
      </c>
      <c r="E110" s="142">
        <f>SUM(E111:E112)</f>
        <v>180000</v>
      </c>
      <c r="F110" s="26">
        <f>SUM(F111:F112)</f>
        <v>0</v>
      </c>
      <c r="G110" s="163">
        <f t="shared" si="6"/>
        <v>180000</v>
      </c>
    </row>
    <row r="111" spans="1:7" ht="12.75">
      <c r="A111" s="45"/>
      <c r="B111" s="45"/>
      <c r="C111" s="46" t="s">
        <v>67</v>
      </c>
      <c r="D111" s="75" t="s">
        <v>32</v>
      </c>
      <c r="E111" s="149">
        <v>20000</v>
      </c>
      <c r="F111" s="80">
        <v>0</v>
      </c>
      <c r="G111" s="166">
        <f t="shared" si="6"/>
        <v>20000</v>
      </c>
    </row>
    <row r="112" spans="1:7" ht="30" customHeight="1" thickBot="1">
      <c r="A112" s="45"/>
      <c r="B112" s="45"/>
      <c r="C112" s="41" t="s">
        <v>42</v>
      </c>
      <c r="D112" s="83" t="s">
        <v>107</v>
      </c>
      <c r="E112" s="181">
        <v>160000</v>
      </c>
      <c r="F112" s="86">
        <v>0</v>
      </c>
      <c r="G112" s="175">
        <f t="shared" si="6"/>
        <v>160000</v>
      </c>
    </row>
    <row r="113" spans="1:7" ht="16.5" customHeight="1" thickBot="1">
      <c r="A113" s="38"/>
      <c r="B113" s="44">
        <v>75621</v>
      </c>
      <c r="C113" s="20"/>
      <c r="D113" s="76" t="s">
        <v>104</v>
      </c>
      <c r="E113" s="146">
        <f>SUM(E114)</f>
        <v>26388925</v>
      </c>
      <c r="F113" s="22">
        <f>SUM(F114)</f>
        <v>0</v>
      </c>
      <c r="G113" s="162">
        <f t="shared" si="6"/>
        <v>26388925</v>
      </c>
    </row>
    <row r="114" spans="1:7" ht="12.75">
      <c r="A114" s="38"/>
      <c r="B114" s="38"/>
      <c r="C114" s="24"/>
      <c r="D114" s="39" t="s">
        <v>86</v>
      </c>
      <c r="E114" s="142">
        <f>SUM(E115:E116)</f>
        <v>26388925</v>
      </c>
      <c r="F114" s="26">
        <f>SUM(F115:F116)</f>
        <v>0</v>
      </c>
      <c r="G114" s="163">
        <f t="shared" si="6"/>
        <v>26388925</v>
      </c>
    </row>
    <row r="115" spans="1:7" ht="12.75">
      <c r="A115" s="45"/>
      <c r="B115" s="45"/>
      <c r="C115" s="57" t="s">
        <v>53</v>
      </c>
      <c r="D115" s="87" t="s">
        <v>18</v>
      </c>
      <c r="E115" s="143">
        <v>25178925</v>
      </c>
      <c r="F115" s="71">
        <v>0</v>
      </c>
      <c r="G115" s="167">
        <f t="shared" si="6"/>
        <v>25178925</v>
      </c>
    </row>
    <row r="116" spans="1:7" ht="13.5" thickBot="1">
      <c r="A116" s="45"/>
      <c r="B116" s="45"/>
      <c r="C116" s="46" t="s">
        <v>54</v>
      </c>
      <c r="D116" s="75" t="s">
        <v>19</v>
      </c>
      <c r="E116" s="149">
        <v>1210000</v>
      </c>
      <c r="F116" s="61">
        <v>0</v>
      </c>
      <c r="G116" s="166">
        <f t="shared" si="6"/>
        <v>1210000</v>
      </c>
    </row>
    <row r="117" spans="1:74" s="6" customFormat="1" ht="15.75" customHeight="1" thickBot="1">
      <c r="A117" s="38"/>
      <c r="B117" s="44">
        <v>75622</v>
      </c>
      <c r="C117" s="20"/>
      <c r="D117" s="76" t="s">
        <v>105</v>
      </c>
      <c r="E117" s="146">
        <f>SUM(E118)</f>
        <v>0</v>
      </c>
      <c r="F117" s="22">
        <f>SUM(F118)</f>
        <v>7252693</v>
      </c>
      <c r="G117" s="162">
        <f t="shared" si="6"/>
        <v>7252693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" ht="12.75">
      <c r="A118" s="38"/>
      <c r="B118" s="38"/>
      <c r="C118" s="24"/>
      <c r="D118" s="39" t="s">
        <v>86</v>
      </c>
      <c r="E118" s="142">
        <f>SUM(E119:E120)</f>
        <v>0</v>
      </c>
      <c r="F118" s="26">
        <f>SUM(F119:F120)</f>
        <v>7252693</v>
      </c>
      <c r="G118" s="163">
        <f t="shared" si="6"/>
        <v>7252693</v>
      </c>
    </row>
    <row r="119" spans="1:7" ht="12.75">
      <c r="A119" s="45"/>
      <c r="B119" s="45"/>
      <c r="C119" s="57" t="s">
        <v>53</v>
      </c>
      <c r="D119" s="87" t="s">
        <v>18</v>
      </c>
      <c r="E119" s="143">
        <v>0</v>
      </c>
      <c r="F119" s="71">
        <v>6952693</v>
      </c>
      <c r="G119" s="167">
        <f t="shared" si="6"/>
        <v>6952693</v>
      </c>
    </row>
    <row r="120" spans="1:7" ht="13.5" thickBot="1">
      <c r="A120" s="45"/>
      <c r="B120" s="45"/>
      <c r="C120" s="46" t="s">
        <v>54</v>
      </c>
      <c r="D120" s="75" t="s">
        <v>19</v>
      </c>
      <c r="E120" s="149">
        <v>0</v>
      </c>
      <c r="F120" s="61">
        <v>300000</v>
      </c>
      <c r="G120" s="166">
        <f t="shared" si="6"/>
        <v>300000</v>
      </c>
    </row>
    <row r="121" spans="1:74" s="6" customFormat="1" ht="13.5" thickBot="1">
      <c r="A121" s="53">
        <v>758</v>
      </c>
      <c r="B121" s="53"/>
      <c r="C121" s="54"/>
      <c r="D121" s="88" t="s">
        <v>6</v>
      </c>
      <c r="E121" s="141">
        <f>SUM(E122,E125,E128,E131,E134,E137)</f>
        <v>33614441</v>
      </c>
      <c r="F121" s="56">
        <f>SUM(F122,F125,F128,F131,F134,F137)</f>
        <v>38909878</v>
      </c>
      <c r="G121" s="43">
        <f t="shared" si="6"/>
        <v>72524319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6" customFormat="1" ht="15.75" customHeight="1" thickBot="1">
      <c r="A122" s="38"/>
      <c r="B122" s="44">
        <v>75801</v>
      </c>
      <c r="C122" s="20"/>
      <c r="D122" s="76" t="s">
        <v>109</v>
      </c>
      <c r="E122" s="146">
        <f>SUM(E123)</f>
        <v>24438291</v>
      </c>
      <c r="F122" s="22">
        <f>SUM(F123)</f>
        <v>32027833</v>
      </c>
      <c r="G122" s="162">
        <f t="shared" si="6"/>
        <v>56466124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" ht="12.75">
      <c r="A123" s="38"/>
      <c r="B123" s="38"/>
      <c r="C123" s="89"/>
      <c r="D123" s="90" t="s">
        <v>86</v>
      </c>
      <c r="E123" s="151">
        <f>SUM(E124)</f>
        <v>24438291</v>
      </c>
      <c r="F123" s="67">
        <f>SUM(F124)</f>
        <v>32027833</v>
      </c>
      <c r="G123" s="163">
        <f t="shared" si="6"/>
        <v>56466124</v>
      </c>
    </row>
    <row r="124" spans="1:7" ht="13.5" thickBot="1">
      <c r="A124" s="45"/>
      <c r="B124" s="45"/>
      <c r="C124" s="41" t="s">
        <v>68</v>
      </c>
      <c r="D124" s="91" t="s">
        <v>114</v>
      </c>
      <c r="E124" s="181">
        <v>24438291</v>
      </c>
      <c r="F124" s="68">
        <v>32027833</v>
      </c>
      <c r="G124" s="168">
        <f t="shared" si="6"/>
        <v>56466124</v>
      </c>
    </row>
    <row r="125" spans="1:74" s="6" customFormat="1" ht="15.75" customHeight="1" thickBot="1">
      <c r="A125" s="38"/>
      <c r="B125" s="44">
        <v>75803</v>
      </c>
      <c r="C125" s="20"/>
      <c r="D125" s="76" t="s">
        <v>110</v>
      </c>
      <c r="E125" s="146">
        <f>SUM(E126)</f>
        <v>0</v>
      </c>
      <c r="F125" s="22">
        <f>SUM(F126)</f>
        <v>1614977</v>
      </c>
      <c r="G125" s="162">
        <f t="shared" si="6"/>
        <v>1614977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" ht="12.75">
      <c r="A126" s="38"/>
      <c r="B126" s="38"/>
      <c r="C126" s="89"/>
      <c r="D126" s="90" t="s">
        <v>86</v>
      </c>
      <c r="E126" s="151">
        <f>SUM(E127)</f>
        <v>0</v>
      </c>
      <c r="F126" s="67">
        <f>SUM(F127)</f>
        <v>1614977</v>
      </c>
      <c r="G126" s="169">
        <f t="shared" si="6"/>
        <v>1614977</v>
      </c>
    </row>
    <row r="127" spans="1:7" ht="13.5" thickBot="1">
      <c r="A127" s="45"/>
      <c r="B127" s="45"/>
      <c r="C127" s="41" t="s">
        <v>68</v>
      </c>
      <c r="D127" s="91" t="s">
        <v>114</v>
      </c>
      <c r="E127" s="176">
        <v>0</v>
      </c>
      <c r="F127" s="68">
        <v>1614977</v>
      </c>
      <c r="G127" s="175">
        <f t="shared" si="6"/>
        <v>1614977</v>
      </c>
    </row>
    <row r="128" spans="1:74" s="6" customFormat="1" ht="15.75" customHeight="1" thickBot="1">
      <c r="A128" s="38"/>
      <c r="B128" s="44">
        <v>75807</v>
      </c>
      <c r="C128" s="20"/>
      <c r="D128" s="76" t="s">
        <v>111</v>
      </c>
      <c r="E128" s="146">
        <f>SUM(E129)</f>
        <v>8206870</v>
      </c>
      <c r="F128" s="22">
        <f>SUM(F129)</f>
        <v>0</v>
      </c>
      <c r="G128" s="162">
        <f t="shared" si="6"/>
        <v>8206870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" ht="12.75">
      <c r="A129" s="38"/>
      <c r="B129" s="38"/>
      <c r="C129" s="89"/>
      <c r="D129" s="90" t="s">
        <v>86</v>
      </c>
      <c r="E129" s="151">
        <f>SUM(E130)</f>
        <v>8206870</v>
      </c>
      <c r="F129" s="67">
        <f>SUM(F130)</f>
        <v>0</v>
      </c>
      <c r="G129" s="169">
        <f t="shared" si="6"/>
        <v>8206870</v>
      </c>
    </row>
    <row r="130" spans="1:7" ht="13.5" thickBot="1">
      <c r="A130" s="45"/>
      <c r="B130" s="45"/>
      <c r="C130" s="41" t="s">
        <v>68</v>
      </c>
      <c r="D130" s="91" t="s">
        <v>114</v>
      </c>
      <c r="E130" s="178">
        <v>8206870</v>
      </c>
      <c r="F130" s="86">
        <v>0</v>
      </c>
      <c r="G130" s="175">
        <f t="shared" si="6"/>
        <v>8206870</v>
      </c>
    </row>
    <row r="131" spans="1:74" s="6" customFormat="1" ht="15.75" customHeight="1" thickBot="1">
      <c r="A131" s="38"/>
      <c r="B131" s="44">
        <v>75814</v>
      </c>
      <c r="C131" s="92"/>
      <c r="D131" s="93" t="s">
        <v>133</v>
      </c>
      <c r="E131" s="152">
        <f>SUM(E132)</f>
        <v>100000</v>
      </c>
      <c r="F131" s="17">
        <f>SUM(F132)</f>
        <v>0</v>
      </c>
      <c r="G131" s="170">
        <f t="shared" si="6"/>
        <v>100000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" ht="12.75">
      <c r="A132" s="38"/>
      <c r="B132" s="38"/>
      <c r="C132" s="89"/>
      <c r="D132" s="90" t="s">
        <v>86</v>
      </c>
      <c r="E132" s="151">
        <f>SUM(E133)</f>
        <v>100000</v>
      </c>
      <c r="F132" s="67">
        <f>SUM(F133)</f>
        <v>0</v>
      </c>
      <c r="G132" s="169">
        <f t="shared" si="6"/>
        <v>100000</v>
      </c>
    </row>
    <row r="133" spans="1:7" ht="13.5" thickBot="1">
      <c r="A133" s="45"/>
      <c r="B133" s="45"/>
      <c r="C133" s="41" t="s">
        <v>69</v>
      </c>
      <c r="D133" s="91" t="s">
        <v>132</v>
      </c>
      <c r="E133" s="178">
        <v>100000</v>
      </c>
      <c r="F133" s="86">
        <v>0</v>
      </c>
      <c r="G133" s="175">
        <f t="shared" si="6"/>
        <v>100000</v>
      </c>
    </row>
    <row r="134" spans="1:74" s="6" customFormat="1" ht="15.75" customHeight="1" thickBot="1">
      <c r="A134" s="38"/>
      <c r="B134" s="44">
        <v>75831</v>
      </c>
      <c r="C134" s="92"/>
      <c r="D134" s="93" t="s">
        <v>112</v>
      </c>
      <c r="E134" s="152">
        <f>SUM(E135)</f>
        <v>869280</v>
      </c>
      <c r="F134" s="17">
        <f>SUM(F135)</f>
        <v>0</v>
      </c>
      <c r="G134" s="170">
        <f t="shared" si="6"/>
        <v>869280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" ht="12.75">
      <c r="A135" s="38"/>
      <c r="B135" s="38"/>
      <c r="C135" s="89"/>
      <c r="D135" s="90" t="s">
        <v>86</v>
      </c>
      <c r="E135" s="151">
        <f>SUM(E136)</f>
        <v>869280</v>
      </c>
      <c r="F135" s="67">
        <f>SUM(F136)</f>
        <v>0</v>
      </c>
      <c r="G135" s="169">
        <f t="shared" si="6"/>
        <v>869280</v>
      </c>
    </row>
    <row r="136" spans="1:7" ht="13.5" thickBot="1">
      <c r="A136" s="45"/>
      <c r="B136" s="45"/>
      <c r="C136" s="41" t="s">
        <v>68</v>
      </c>
      <c r="D136" s="91" t="s">
        <v>114</v>
      </c>
      <c r="E136" s="178">
        <v>869280</v>
      </c>
      <c r="F136" s="86">
        <v>0</v>
      </c>
      <c r="G136" s="175">
        <f t="shared" si="6"/>
        <v>869280</v>
      </c>
    </row>
    <row r="137" spans="1:74" s="6" customFormat="1" ht="15.75" customHeight="1" thickBot="1">
      <c r="A137" s="38"/>
      <c r="B137" s="44">
        <v>75832</v>
      </c>
      <c r="C137" s="92"/>
      <c r="D137" s="93" t="s">
        <v>113</v>
      </c>
      <c r="E137" s="152">
        <f>SUM(E138)</f>
        <v>0</v>
      </c>
      <c r="F137" s="17">
        <f>SUM(F138)</f>
        <v>5267068</v>
      </c>
      <c r="G137" s="170">
        <f t="shared" si="6"/>
        <v>5267068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" ht="12.75">
      <c r="A138" s="38"/>
      <c r="B138" s="38"/>
      <c r="C138" s="89"/>
      <c r="D138" s="90" t="s">
        <v>86</v>
      </c>
      <c r="E138" s="151">
        <f>SUM(E139)</f>
        <v>0</v>
      </c>
      <c r="F138" s="67">
        <f>SUM(F139)</f>
        <v>5267068</v>
      </c>
      <c r="G138" s="169">
        <f t="shared" si="6"/>
        <v>5267068</v>
      </c>
    </row>
    <row r="139" spans="1:7" ht="13.5" thickBot="1">
      <c r="A139" s="45"/>
      <c r="B139" s="45"/>
      <c r="C139" s="41" t="s">
        <v>68</v>
      </c>
      <c r="D139" s="91" t="s">
        <v>114</v>
      </c>
      <c r="E139" s="176">
        <v>0</v>
      </c>
      <c r="F139" s="68">
        <v>5267068</v>
      </c>
      <c r="G139" s="175">
        <f t="shared" si="6"/>
        <v>5267068</v>
      </c>
    </row>
    <row r="140" spans="1:74" s="7" customFormat="1" ht="13.5" hidden="1" thickBot="1">
      <c r="A140" s="44">
        <v>801</v>
      </c>
      <c r="B140" s="44"/>
      <c r="C140" s="94"/>
      <c r="D140" s="95" t="s">
        <v>70</v>
      </c>
      <c r="E140" s="152">
        <f>SUM(E143)</f>
        <v>0</v>
      </c>
      <c r="F140" s="17">
        <f>SUM(F143:F143)</f>
        <v>0</v>
      </c>
      <c r="G140" s="170">
        <f t="shared" si="6"/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s="7" customFormat="1" ht="13.5" hidden="1" thickBot="1">
      <c r="A141" s="38"/>
      <c r="B141" s="44">
        <v>80195</v>
      </c>
      <c r="C141" s="94"/>
      <c r="D141" s="96" t="s">
        <v>124</v>
      </c>
      <c r="E141" s="153"/>
      <c r="F141" s="97">
        <f>SUM(F142)</f>
        <v>0</v>
      </c>
      <c r="G141" s="170">
        <f t="shared" si="6"/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s="7" customFormat="1" ht="13.5" hidden="1" thickBot="1">
      <c r="A142" s="45"/>
      <c r="B142" s="45"/>
      <c r="C142" s="48"/>
      <c r="D142" s="25" t="s">
        <v>88</v>
      </c>
      <c r="E142" s="142">
        <f>SUM(E143)</f>
        <v>0</v>
      </c>
      <c r="F142" s="26">
        <f>SUM(F143)</f>
        <v>0</v>
      </c>
      <c r="G142" s="163">
        <f t="shared" si="6"/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s="7" customFormat="1" ht="36.75" hidden="1" thickBot="1">
      <c r="A143" s="45"/>
      <c r="B143" s="45"/>
      <c r="C143" s="41" t="s">
        <v>135</v>
      </c>
      <c r="D143" s="64" t="s">
        <v>134</v>
      </c>
      <c r="E143" s="147">
        <v>0</v>
      </c>
      <c r="F143" s="79">
        <v>0</v>
      </c>
      <c r="G143" s="166">
        <f t="shared" si="6"/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s="6" customFormat="1" ht="13.5" thickBot="1">
      <c r="A144" s="53">
        <v>801</v>
      </c>
      <c r="B144" s="53"/>
      <c r="C144" s="54"/>
      <c r="D144" s="55" t="s">
        <v>70</v>
      </c>
      <c r="E144" s="141">
        <f>SUM(E200,E159,E154,E145,E166,E172,E180,E189,E196)</f>
        <v>4923121</v>
      </c>
      <c r="F144" s="56">
        <f>SUM(F200,F159,F154,F145,F166,F172,F180,F189,F196)</f>
        <v>706850</v>
      </c>
      <c r="G144" s="43">
        <f t="shared" si="6"/>
        <v>5629971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" ht="13.5" thickBot="1">
      <c r="A145" s="171"/>
      <c r="B145" s="44">
        <v>80101</v>
      </c>
      <c r="C145" s="20"/>
      <c r="D145" s="183" t="s">
        <v>166</v>
      </c>
      <c r="E145" s="146">
        <f>E146</f>
        <v>228980</v>
      </c>
      <c r="F145" s="22">
        <f>F146</f>
        <v>0</v>
      </c>
      <c r="G145" s="162">
        <f t="shared" si="6"/>
        <v>228980</v>
      </c>
    </row>
    <row r="146" spans="1:7" ht="12.75">
      <c r="A146" s="38"/>
      <c r="B146" s="38"/>
      <c r="C146" s="24"/>
      <c r="D146" s="39" t="s">
        <v>86</v>
      </c>
      <c r="E146" s="142">
        <f>SUM(E147:E153)</f>
        <v>228980</v>
      </c>
      <c r="F146" s="26">
        <f>SUM(F147:F153)</f>
        <v>0</v>
      </c>
      <c r="G146" s="163">
        <f t="shared" si="6"/>
        <v>228980</v>
      </c>
    </row>
    <row r="147" spans="1:7" ht="12.75">
      <c r="A147" s="171"/>
      <c r="B147" s="45"/>
      <c r="C147" s="46" t="s">
        <v>108</v>
      </c>
      <c r="D147" s="129" t="s">
        <v>158</v>
      </c>
      <c r="E147" s="149">
        <v>225</v>
      </c>
      <c r="F147" s="80">
        <v>0</v>
      </c>
      <c r="G147" s="166">
        <f aca="true" t="shared" si="7" ref="G147:G153">E147+F147</f>
        <v>225</v>
      </c>
    </row>
    <row r="148" spans="1:7" ht="36">
      <c r="A148" s="171"/>
      <c r="B148" s="45"/>
      <c r="C148" s="46" t="s">
        <v>46</v>
      </c>
      <c r="D148" s="59" t="s">
        <v>36</v>
      </c>
      <c r="E148" s="149">
        <v>87500</v>
      </c>
      <c r="F148" s="80">
        <v>0</v>
      </c>
      <c r="G148" s="166">
        <f t="shared" si="7"/>
        <v>87500</v>
      </c>
    </row>
    <row r="149" spans="1:7" ht="12.75">
      <c r="A149" s="171"/>
      <c r="B149" s="45"/>
      <c r="C149" s="46" t="s">
        <v>39</v>
      </c>
      <c r="D149" s="59" t="s">
        <v>28</v>
      </c>
      <c r="E149" s="149">
        <v>16400</v>
      </c>
      <c r="F149" s="80">
        <v>0</v>
      </c>
      <c r="G149" s="166">
        <f t="shared" si="7"/>
        <v>16400</v>
      </c>
    </row>
    <row r="150" spans="1:7" ht="12.75">
      <c r="A150" s="171"/>
      <c r="B150" s="45"/>
      <c r="C150" s="46" t="s">
        <v>69</v>
      </c>
      <c r="D150" s="81" t="s">
        <v>132</v>
      </c>
      <c r="E150" s="149">
        <v>2630</v>
      </c>
      <c r="F150" s="80">
        <v>0</v>
      </c>
      <c r="G150" s="166">
        <f t="shared" si="7"/>
        <v>2630</v>
      </c>
    </row>
    <row r="151" spans="1:7" ht="12.75">
      <c r="A151" s="171"/>
      <c r="B151" s="45"/>
      <c r="C151" s="46" t="s">
        <v>78</v>
      </c>
      <c r="D151" s="59" t="s">
        <v>80</v>
      </c>
      <c r="E151" s="149">
        <v>6725</v>
      </c>
      <c r="F151" s="80">
        <v>0</v>
      </c>
      <c r="G151" s="166">
        <f t="shared" si="7"/>
        <v>6725</v>
      </c>
    </row>
    <row r="152" spans="1:7" ht="12.75">
      <c r="A152" s="171"/>
      <c r="B152" s="45"/>
      <c r="C152" s="46" t="s">
        <v>42</v>
      </c>
      <c r="D152" s="59" t="s">
        <v>174</v>
      </c>
      <c r="E152" s="149">
        <v>55500</v>
      </c>
      <c r="F152" s="80">
        <v>0</v>
      </c>
      <c r="G152" s="166">
        <f>E152+F152</f>
        <v>55500</v>
      </c>
    </row>
    <row r="153" spans="1:7" ht="24.75" thickBot="1">
      <c r="A153" s="171"/>
      <c r="B153" s="45"/>
      <c r="C153" s="57" t="s">
        <v>179</v>
      </c>
      <c r="D153" s="28" t="s">
        <v>180</v>
      </c>
      <c r="E153" s="150">
        <v>60000</v>
      </c>
      <c r="F153" s="73">
        <v>0</v>
      </c>
      <c r="G153" s="167">
        <f t="shared" si="7"/>
        <v>60000</v>
      </c>
    </row>
    <row r="154" spans="1:7" ht="13.5" thickBot="1">
      <c r="A154" s="171"/>
      <c r="B154" s="44">
        <v>80102</v>
      </c>
      <c r="C154" s="20"/>
      <c r="D154" s="183" t="s">
        <v>168</v>
      </c>
      <c r="E154" s="146">
        <f>E155</f>
        <v>0</v>
      </c>
      <c r="F154" s="22">
        <f>F155</f>
        <v>25930</v>
      </c>
      <c r="G154" s="162">
        <f>SUM(E154:F154)</f>
        <v>25930</v>
      </c>
    </row>
    <row r="155" spans="1:7" ht="12.75">
      <c r="A155" s="38"/>
      <c r="B155" s="38"/>
      <c r="C155" s="24"/>
      <c r="D155" s="39" t="s">
        <v>86</v>
      </c>
      <c r="E155" s="154">
        <f>SUM(E156:E158)</f>
        <v>0</v>
      </c>
      <c r="F155" s="26">
        <f>SUM(F156:F158)</f>
        <v>25930</v>
      </c>
      <c r="G155" s="163">
        <f>SUM(E155:F155)</f>
        <v>25930</v>
      </c>
    </row>
    <row r="156" spans="1:7" ht="12.75">
      <c r="A156" s="171"/>
      <c r="B156" s="45"/>
      <c r="C156" s="46" t="s">
        <v>39</v>
      </c>
      <c r="D156" s="59" t="s">
        <v>28</v>
      </c>
      <c r="E156" s="189">
        <v>0</v>
      </c>
      <c r="F156" s="190">
        <v>22745</v>
      </c>
      <c r="G156" s="166">
        <f>E156+F156</f>
        <v>22745</v>
      </c>
    </row>
    <row r="157" spans="1:7" ht="12.75">
      <c r="A157" s="171"/>
      <c r="B157" s="45"/>
      <c r="C157" s="46" t="s">
        <v>69</v>
      </c>
      <c r="D157" s="81" t="s">
        <v>132</v>
      </c>
      <c r="E157" s="189">
        <v>0</v>
      </c>
      <c r="F157" s="190">
        <v>170</v>
      </c>
      <c r="G157" s="166">
        <f>E157+F157</f>
        <v>170</v>
      </c>
    </row>
    <row r="158" spans="1:7" ht="13.5" thickBot="1">
      <c r="A158" s="171"/>
      <c r="B158" s="45"/>
      <c r="C158" s="46" t="s">
        <v>42</v>
      </c>
      <c r="D158" s="42" t="s">
        <v>175</v>
      </c>
      <c r="E158" s="189">
        <v>0</v>
      </c>
      <c r="F158" s="191">
        <v>3015</v>
      </c>
      <c r="G158" s="166">
        <f>E158+F158</f>
        <v>3015</v>
      </c>
    </row>
    <row r="159" spans="1:7" ht="13.5" thickBot="1">
      <c r="A159" s="171"/>
      <c r="B159" s="44">
        <v>80104</v>
      </c>
      <c r="C159" s="20"/>
      <c r="D159" s="183" t="s">
        <v>165</v>
      </c>
      <c r="E159" s="146">
        <f>E160</f>
        <v>1772965</v>
      </c>
      <c r="F159" s="22">
        <f>F160</f>
        <v>0</v>
      </c>
      <c r="G159" s="162" t="e">
        <f>SUM(#REF!)</f>
        <v>#REF!</v>
      </c>
    </row>
    <row r="160" spans="1:7" ht="12.75">
      <c r="A160" s="38"/>
      <c r="B160" s="38"/>
      <c r="C160" s="24"/>
      <c r="D160" s="39" t="s">
        <v>86</v>
      </c>
      <c r="E160" s="142">
        <f>SUM(E161:E165)</f>
        <v>1772965</v>
      </c>
      <c r="F160" s="26">
        <f>SUM(F161:F165)</f>
        <v>0</v>
      </c>
      <c r="G160" s="163">
        <f aca="true" t="shared" si="8" ref="G160:G165">SUM(E160:F160)</f>
        <v>1772965</v>
      </c>
    </row>
    <row r="161" spans="1:7" ht="36">
      <c r="A161" s="171"/>
      <c r="B161" s="45"/>
      <c r="C161" s="46" t="s">
        <v>46</v>
      </c>
      <c r="D161" s="59" t="s">
        <v>36</v>
      </c>
      <c r="E161" s="149">
        <v>16170</v>
      </c>
      <c r="F161" s="80">
        <v>0</v>
      </c>
      <c r="G161" s="166">
        <f t="shared" si="8"/>
        <v>16170</v>
      </c>
    </row>
    <row r="162" spans="1:7" ht="12.75">
      <c r="A162" s="171"/>
      <c r="B162" s="45"/>
      <c r="C162" s="46" t="s">
        <v>39</v>
      </c>
      <c r="D162" s="59" t="s">
        <v>28</v>
      </c>
      <c r="E162" s="149">
        <v>1726615</v>
      </c>
      <c r="F162" s="80">
        <v>0</v>
      </c>
      <c r="G162" s="166">
        <f t="shared" si="8"/>
        <v>1726615</v>
      </c>
    </row>
    <row r="163" spans="1:7" ht="12.75">
      <c r="A163" s="171"/>
      <c r="B163" s="45"/>
      <c r="C163" s="46" t="s">
        <v>69</v>
      </c>
      <c r="D163" s="81" t="s">
        <v>132</v>
      </c>
      <c r="E163" s="149">
        <v>3170</v>
      </c>
      <c r="F163" s="80">
        <v>0</v>
      </c>
      <c r="G163" s="166">
        <f>SUM(E163:F163)</f>
        <v>3170</v>
      </c>
    </row>
    <row r="164" spans="1:7" ht="12.75">
      <c r="A164" s="171"/>
      <c r="B164" s="45"/>
      <c r="C164" s="46" t="s">
        <v>78</v>
      </c>
      <c r="D164" s="59" t="s">
        <v>80</v>
      </c>
      <c r="E164" s="149">
        <v>4210</v>
      </c>
      <c r="F164" s="80">
        <v>0</v>
      </c>
      <c r="G164" s="166">
        <f t="shared" si="8"/>
        <v>4210</v>
      </c>
    </row>
    <row r="165" spans="1:7" ht="13.5" thickBot="1">
      <c r="A165" s="171"/>
      <c r="B165" s="45"/>
      <c r="C165" s="46" t="s">
        <v>42</v>
      </c>
      <c r="D165" s="59" t="s">
        <v>174</v>
      </c>
      <c r="E165" s="149">
        <v>22800</v>
      </c>
      <c r="F165" s="80">
        <v>0</v>
      </c>
      <c r="G165" s="166">
        <f t="shared" si="8"/>
        <v>22800</v>
      </c>
    </row>
    <row r="166" spans="1:7" ht="13.5" thickBot="1">
      <c r="A166" s="171"/>
      <c r="B166" s="44">
        <v>80110</v>
      </c>
      <c r="C166" s="20"/>
      <c r="D166" s="183" t="s">
        <v>167</v>
      </c>
      <c r="E166" s="146">
        <f>E167</f>
        <v>65440</v>
      </c>
      <c r="F166" s="22">
        <f>F167</f>
        <v>0</v>
      </c>
      <c r="G166" s="162">
        <f>SUM(E166:F166)</f>
        <v>65440</v>
      </c>
    </row>
    <row r="167" spans="1:7" ht="12.75">
      <c r="A167" s="38"/>
      <c r="B167" s="38"/>
      <c r="C167" s="24"/>
      <c r="D167" s="39" t="s">
        <v>86</v>
      </c>
      <c r="E167" s="142">
        <f>SUM(E168:E171)</f>
        <v>65440</v>
      </c>
      <c r="F167" s="26">
        <f>SUM(F168:F170)</f>
        <v>0</v>
      </c>
      <c r="G167" s="163">
        <f>SUM(E167:F167)</f>
        <v>65440</v>
      </c>
    </row>
    <row r="168" spans="1:7" ht="36">
      <c r="A168" s="171"/>
      <c r="B168" s="45"/>
      <c r="C168" s="46" t="s">
        <v>46</v>
      </c>
      <c r="D168" s="59" t="s">
        <v>36</v>
      </c>
      <c r="E168" s="149">
        <v>11050</v>
      </c>
      <c r="F168" s="80">
        <v>0</v>
      </c>
      <c r="G168" s="166">
        <f>E168+F168</f>
        <v>11050</v>
      </c>
    </row>
    <row r="169" spans="1:7" ht="12.75">
      <c r="A169" s="171"/>
      <c r="B169" s="45"/>
      <c r="C169" s="46" t="s">
        <v>69</v>
      </c>
      <c r="D169" s="81" t="s">
        <v>132</v>
      </c>
      <c r="E169" s="149">
        <v>970</v>
      </c>
      <c r="F169" s="80">
        <v>0</v>
      </c>
      <c r="G169" s="166">
        <f>E169+F169</f>
        <v>970</v>
      </c>
    </row>
    <row r="170" spans="1:7" ht="12.75">
      <c r="A170" s="171"/>
      <c r="B170" s="45"/>
      <c r="C170" s="46" t="s">
        <v>42</v>
      </c>
      <c r="D170" s="59" t="s">
        <v>174</v>
      </c>
      <c r="E170" s="149">
        <v>3420</v>
      </c>
      <c r="F170" s="80">
        <v>0</v>
      </c>
      <c r="G170" s="166">
        <f>E170+F170</f>
        <v>3420</v>
      </c>
    </row>
    <row r="171" spans="1:7" ht="24.75" thickBot="1">
      <c r="A171" s="171"/>
      <c r="B171" s="45"/>
      <c r="C171" s="57" t="s">
        <v>179</v>
      </c>
      <c r="D171" s="28" t="s">
        <v>180</v>
      </c>
      <c r="E171" s="150">
        <v>50000</v>
      </c>
      <c r="F171" s="73">
        <v>0</v>
      </c>
      <c r="G171" s="167">
        <f>E171+F171</f>
        <v>50000</v>
      </c>
    </row>
    <row r="172" spans="1:7" ht="13.5" thickBot="1">
      <c r="A172" s="171"/>
      <c r="B172" s="44">
        <v>80120</v>
      </c>
      <c r="C172" s="20"/>
      <c r="D172" s="183" t="s">
        <v>181</v>
      </c>
      <c r="E172" s="146">
        <f>E173</f>
        <v>0</v>
      </c>
      <c r="F172" s="22">
        <f>F173</f>
        <v>177230</v>
      </c>
      <c r="G172" s="162">
        <f>SUM(E172:F172)</f>
        <v>177230</v>
      </c>
    </row>
    <row r="173" spans="1:7" ht="12.75">
      <c r="A173" s="38"/>
      <c r="B173" s="38"/>
      <c r="C173" s="24"/>
      <c r="D173" s="39" t="s">
        <v>86</v>
      </c>
      <c r="E173" s="142">
        <f>SUM(E174:E178)</f>
        <v>0</v>
      </c>
      <c r="F173" s="26">
        <f>SUM(F174:F179)</f>
        <v>177230</v>
      </c>
      <c r="G173" s="163">
        <f>SUM(E173:F173)</f>
        <v>177230</v>
      </c>
    </row>
    <row r="174" spans="1:7" ht="12.75">
      <c r="A174" s="171"/>
      <c r="B174" s="45"/>
      <c r="C174" s="46" t="s">
        <v>108</v>
      </c>
      <c r="D174" s="129" t="s">
        <v>158</v>
      </c>
      <c r="E174" s="149">
        <v>0</v>
      </c>
      <c r="F174" s="190">
        <v>1140</v>
      </c>
      <c r="G174" s="166">
        <f aca="true" t="shared" si="9" ref="G174:G179">E174+F174</f>
        <v>1140</v>
      </c>
    </row>
    <row r="175" spans="1:7" ht="36">
      <c r="A175" s="171"/>
      <c r="B175" s="45"/>
      <c r="C175" s="46" t="s">
        <v>46</v>
      </c>
      <c r="D175" s="59" t="s">
        <v>36</v>
      </c>
      <c r="E175" s="149">
        <v>0</v>
      </c>
      <c r="F175" s="190">
        <v>121500</v>
      </c>
      <c r="G175" s="166">
        <f t="shared" si="9"/>
        <v>121500</v>
      </c>
    </row>
    <row r="176" spans="1:7" ht="12.75">
      <c r="A176" s="171"/>
      <c r="B176" s="45"/>
      <c r="C176" s="46" t="s">
        <v>69</v>
      </c>
      <c r="D176" s="81" t="s">
        <v>132</v>
      </c>
      <c r="E176" s="149">
        <v>0</v>
      </c>
      <c r="F176" s="190">
        <v>340</v>
      </c>
      <c r="G176" s="166">
        <f t="shared" si="9"/>
        <v>340</v>
      </c>
    </row>
    <row r="177" spans="1:7" ht="12.75">
      <c r="A177" s="171"/>
      <c r="B177" s="45"/>
      <c r="C177" s="46" t="s">
        <v>78</v>
      </c>
      <c r="D177" s="59" t="s">
        <v>80</v>
      </c>
      <c r="E177" s="143">
        <v>0</v>
      </c>
      <c r="F177" s="190">
        <v>10260</v>
      </c>
      <c r="G177" s="166">
        <f t="shared" si="9"/>
        <v>10260</v>
      </c>
    </row>
    <row r="178" spans="1:7" ht="12.75">
      <c r="A178" s="171"/>
      <c r="B178" s="45"/>
      <c r="C178" s="46" t="s">
        <v>42</v>
      </c>
      <c r="D178" s="59" t="s">
        <v>174</v>
      </c>
      <c r="E178" s="149">
        <v>0</v>
      </c>
      <c r="F178" s="190">
        <v>3990</v>
      </c>
      <c r="G178" s="166">
        <f t="shared" si="9"/>
        <v>3990</v>
      </c>
    </row>
    <row r="179" spans="1:7" ht="24.75" thickBot="1">
      <c r="A179" s="171"/>
      <c r="B179" s="45"/>
      <c r="C179" s="57" t="s">
        <v>179</v>
      </c>
      <c r="D179" s="28" t="s">
        <v>180</v>
      </c>
      <c r="E179" s="150">
        <v>0</v>
      </c>
      <c r="F179" s="199">
        <v>40000</v>
      </c>
      <c r="G179" s="167">
        <f t="shared" si="9"/>
        <v>40000</v>
      </c>
    </row>
    <row r="180" spans="1:7" ht="13.5" thickBot="1">
      <c r="A180" s="171"/>
      <c r="B180" s="44">
        <v>80130</v>
      </c>
      <c r="C180" s="20"/>
      <c r="D180" s="183" t="s">
        <v>170</v>
      </c>
      <c r="E180" s="146">
        <f>E181</f>
        <v>0</v>
      </c>
      <c r="F180" s="22">
        <f>F181</f>
        <v>307880</v>
      </c>
      <c r="G180" s="162">
        <f>SUM(E180:F180)</f>
        <v>307880</v>
      </c>
    </row>
    <row r="181" spans="1:7" ht="12.75">
      <c r="A181" s="38"/>
      <c r="B181" s="38"/>
      <c r="C181" s="24"/>
      <c r="D181" s="39" t="s">
        <v>86</v>
      </c>
      <c r="E181" s="142">
        <f>SUM(E182:E188)</f>
        <v>0</v>
      </c>
      <c r="F181" s="26">
        <f>SUM(F182:F188)</f>
        <v>307880</v>
      </c>
      <c r="G181" s="163">
        <f>SUM(E181:F181)</f>
        <v>307880</v>
      </c>
    </row>
    <row r="182" spans="1:7" ht="12.75">
      <c r="A182" s="171"/>
      <c r="B182" s="45"/>
      <c r="C182" s="46" t="s">
        <v>108</v>
      </c>
      <c r="D182" s="129" t="s">
        <v>158</v>
      </c>
      <c r="E182" s="149">
        <v>0</v>
      </c>
      <c r="F182" s="71">
        <v>3535</v>
      </c>
      <c r="G182" s="166">
        <f aca="true" t="shared" si="10" ref="G182:G188">E182+F182</f>
        <v>3535</v>
      </c>
    </row>
    <row r="183" spans="1:7" ht="36">
      <c r="A183" s="171"/>
      <c r="B183" s="45"/>
      <c r="C183" s="46" t="s">
        <v>46</v>
      </c>
      <c r="D183" s="59" t="s">
        <v>36</v>
      </c>
      <c r="E183" s="149">
        <v>0</v>
      </c>
      <c r="F183" s="190">
        <v>126770</v>
      </c>
      <c r="G183" s="166">
        <f t="shared" si="10"/>
        <v>126770</v>
      </c>
    </row>
    <row r="184" spans="1:7" ht="12.75">
      <c r="A184" s="171"/>
      <c r="B184" s="45"/>
      <c r="C184" s="46" t="s">
        <v>39</v>
      </c>
      <c r="D184" s="59" t="s">
        <v>28</v>
      </c>
      <c r="E184" s="149">
        <v>0</v>
      </c>
      <c r="F184" s="190">
        <v>97400</v>
      </c>
      <c r="G184" s="166">
        <f t="shared" si="10"/>
        <v>97400</v>
      </c>
    </row>
    <row r="185" spans="1:7" ht="12.75">
      <c r="A185" s="171"/>
      <c r="B185" s="45"/>
      <c r="C185" s="46" t="s">
        <v>169</v>
      </c>
      <c r="D185" s="184" t="s">
        <v>173</v>
      </c>
      <c r="E185" s="143">
        <v>0</v>
      </c>
      <c r="F185" s="190">
        <v>43935</v>
      </c>
      <c r="G185" s="166">
        <f t="shared" si="10"/>
        <v>43935</v>
      </c>
    </row>
    <row r="186" spans="1:7" ht="12.75">
      <c r="A186" s="171"/>
      <c r="B186" s="45"/>
      <c r="C186" s="46" t="s">
        <v>69</v>
      </c>
      <c r="D186" s="81" t="s">
        <v>132</v>
      </c>
      <c r="E186" s="149">
        <v>0</v>
      </c>
      <c r="F186" s="190">
        <v>2790</v>
      </c>
      <c r="G186" s="166">
        <f t="shared" si="10"/>
        <v>2790</v>
      </c>
    </row>
    <row r="187" spans="1:7" ht="12.75">
      <c r="A187" s="171"/>
      <c r="B187" s="45"/>
      <c r="C187" s="46" t="s">
        <v>78</v>
      </c>
      <c r="D187" s="59" t="s">
        <v>80</v>
      </c>
      <c r="E187" s="143">
        <v>0</v>
      </c>
      <c r="F187" s="190">
        <v>1710</v>
      </c>
      <c r="G187" s="166">
        <f t="shared" si="10"/>
        <v>1710</v>
      </c>
    </row>
    <row r="188" spans="1:7" ht="13.5" thickBot="1">
      <c r="A188" s="171"/>
      <c r="B188" s="45"/>
      <c r="C188" s="46" t="s">
        <v>42</v>
      </c>
      <c r="D188" s="42" t="s">
        <v>174</v>
      </c>
      <c r="E188" s="149">
        <v>0</v>
      </c>
      <c r="F188" s="68">
        <v>31740</v>
      </c>
      <c r="G188" s="166">
        <f t="shared" si="10"/>
        <v>31740</v>
      </c>
    </row>
    <row r="189" spans="1:7" ht="26.25" thickBot="1">
      <c r="A189" s="171"/>
      <c r="B189" s="44">
        <v>80140</v>
      </c>
      <c r="C189" s="20"/>
      <c r="D189" s="185" t="s">
        <v>171</v>
      </c>
      <c r="E189" s="146">
        <f>E190</f>
        <v>0</v>
      </c>
      <c r="F189" s="22">
        <f>F190</f>
        <v>75810</v>
      </c>
      <c r="G189" s="162">
        <f>SUM(E189:F189)</f>
        <v>75810</v>
      </c>
    </row>
    <row r="190" spans="1:7" ht="12.75">
      <c r="A190" s="38"/>
      <c r="B190" s="38"/>
      <c r="C190" s="24"/>
      <c r="D190" s="39" t="s">
        <v>86</v>
      </c>
      <c r="E190" s="142">
        <f>SUM(E191:E195)</f>
        <v>0</v>
      </c>
      <c r="F190" s="26">
        <f>SUM(F191:F195)</f>
        <v>75810</v>
      </c>
      <c r="G190" s="163">
        <f>SUM(E190:F190)</f>
        <v>75810</v>
      </c>
    </row>
    <row r="191" spans="1:7" ht="36">
      <c r="A191" s="171"/>
      <c r="B191" s="45"/>
      <c r="C191" s="46" t="s">
        <v>46</v>
      </c>
      <c r="D191" s="59" t="s">
        <v>36</v>
      </c>
      <c r="E191" s="149">
        <v>0</v>
      </c>
      <c r="F191" s="190">
        <v>45600</v>
      </c>
      <c r="G191" s="166">
        <f>E191+F191</f>
        <v>45600</v>
      </c>
    </row>
    <row r="192" spans="1:7" ht="12.75">
      <c r="A192" s="171"/>
      <c r="B192" s="45"/>
      <c r="C192" s="46" t="s">
        <v>39</v>
      </c>
      <c r="D192" s="59" t="s">
        <v>28</v>
      </c>
      <c r="E192" s="149">
        <v>0</v>
      </c>
      <c r="F192" s="190">
        <v>3420</v>
      </c>
      <c r="G192" s="166">
        <f>E192+F192</f>
        <v>3420</v>
      </c>
    </row>
    <row r="193" spans="1:7" ht="12.75">
      <c r="A193" s="171"/>
      <c r="B193" s="45"/>
      <c r="C193" s="46" t="s">
        <v>169</v>
      </c>
      <c r="D193" s="184" t="s">
        <v>173</v>
      </c>
      <c r="E193" s="149">
        <v>0</v>
      </c>
      <c r="F193" s="190">
        <v>3420</v>
      </c>
      <c r="G193" s="166">
        <f>E193+F193</f>
        <v>3420</v>
      </c>
    </row>
    <row r="194" spans="1:7" ht="12.75">
      <c r="A194" s="171"/>
      <c r="B194" s="45"/>
      <c r="C194" s="46" t="s">
        <v>69</v>
      </c>
      <c r="D194" s="81" t="s">
        <v>132</v>
      </c>
      <c r="E194" s="143">
        <v>0</v>
      </c>
      <c r="F194" s="190">
        <v>570</v>
      </c>
      <c r="G194" s="166">
        <f>E194+F194</f>
        <v>570</v>
      </c>
    </row>
    <row r="195" spans="1:7" ht="13.5" thickBot="1">
      <c r="A195" s="171"/>
      <c r="B195" s="45"/>
      <c r="C195" s="46" t="s">
        <v>42</v>
      </c>
      <c r="D195" s="42" t="s">
        <v>174</v>
      </c>
      <c r="E195" s="149">
        <v>0</v>
      </c>
      <c r="F195" s="68">
        <v>22800</v>
      </c>
      <c r="G195" s="166">
        <f>E195+F195</f>
        <v>22800</v>
      </c>
    </row>
    <row r="196" spans="1:7" ht="13.5" thickBot="1">
      <c r="A196" s="171"/>
      <c r="B196" s="44">
        <v>80148</v>
      </c>
      <c r="C196" s="20"/>
      <c r="D196" s="183" t="s">
        <v>172</v>
      </c>
      <c r="E196" s="146">
        <f>E197</f>
        <v>1895265</v>
      </c>
      <c r="F196" s="22">
        <f>F197</f>
        <v>0</v>
      </c>
      <c r="G196" s="162">
        <f>SUM(E196:F196)</f>
        <v>1895265</v>
      </c>
    </row>
    <row r="197" spans="1:7" ht="12.75">
      <c r="A197" s="38"/>
      <c r="B197" s="38"/>
      <c r="C197" s="24"/>
      <c r="D197" s="39" t="s">
        <v>86</v>
      </c>
      <c r="E197" s="142">
        <f>SUM(E198:E199)</f>
        <v>1895265</v>
      </c>
      <c r="F197" s="26">
        <f>SUM(F198:F199)</f>
        <v>0</v>
      </c>
      <c r="G197" s="163">
        <f>SUM(E197:F197)</f>
        <v>1895265</v>
      </c>
    </row>
    <row r="198" spans="1:7" ht="12.75">
      <c r="A198" s="171"/>
      <c r="B198" s="45"/>
      <c r="C198" s="46" t="s">
        <v>39</v>
      </c>
      <c r="D198" s="72" t="s">
        <v>28</v>
      </c>
      <c r="E198" s="149">
        <v>1883295</v>
      </c>
      <c r="F198" s="192">
        <v>0</v>
      </c>
      <c r="G198" s="166">
        <f>E198+F198</f>
        <v>1883295</v>
      </c>
    </row>
    <row r="199" spans="1:7" ht="13.5" thickBot="1">
      <c r="A199" s="172"/>
      <c r="B199" s="45"/>
      <c r="C199" s="46" t="s">
        <v>42</v>
      </c>
      <c r="D199" s="42" t="s">
        <v>174</v>
      </c>
      <c r="E199" s="149">
        <v>11970</v>
      </c>
      <c r="F199" s="193">
        <v>0</v>
      </c>
      <c r="G199" s="166">
        <f>E199+F199</f>
        <v>11970</v>
      </c>
    </row>
    <row r="200" spans="1:74" s="6" customFormat="1" ht="13.5" customHeight="1" thickBot="1">
      <c r="A200" s="38"/>
      <c r="B200" s="44">
        <v>80195</v>
      </c>
      <c r="C200" s="20"/>
      <c r="D200" s="76" t="s">
        <v>124</v>
      </c>
      <c r="E200" s="146">
        <f>SUM(E201)</f>
        <v>960471</v>
      </c>
      <c r="F200" s="22">
        <f>SUM(F201)</f>
        <v>120000</v>
      </c>
      <c r="G200" s="162">
        <f aca="true" t="shared" si="11" ref="G200:G209">SUM(E200:F200)</f>
        <v>1080471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</row>
    <row r="201" spans="1:7" ht="12.75">
      <c r="A201" s="38"/>
      <c r="B201" s="38"/>
      <c r="C201" s="24"/>
      <c r="D201" s="25" t="s">
        <v>88</v>
      </c>
      <c r="E201" s="142">
        <f>SUM(E202:E204)</f>
        <v>960471</v>
      </c>
      <c r="F201" s="26">
        <f>SUM(F202:F204)</f>
        <v>120000</v>
      </c>
      <c r="G201" s="163">
        <f t="shared" si="11"/>
        <v>1080471</v>
      </c>
    </row>
    <row r="202" spans="1:7" ht="24" hidden="1">
      <c r="A202" s="45"/>
      <c r="B202" s="45"/>
      <c r="C202" s="46" t="s">
        <v>152</v>
      </c>
      <c r="D202" s="59" t="s">
        <v>153</v>
      </c>
      <c r="E202" s="155">
        <v>0</v>
      </c>
      <c r="F202" s="61">
        <v>0</v>
      </c>
      <c r="G202" s="166">
        <f t="shared" si="11"/>
        <v>0</v>
      </c>
    </row>
    <row r="203" spans="1:7" ht="24">
      <c r="A203" s="171"/>
      <c r="B203" s="45"/>
      <c r="C203" s="46" t="s">
        <v>179</v>
      </c>
      <c r="D203" s="59" t="s">
        <v>180</v>
      </c>
      <c r="E203" s="149">
        <v>0</v>
      </c>
      <c r="F203" s="190">
        <v>120000</v>
      </c>
      <c r="G203" s="166">
        <f>E203+F203</f>
        <v>120000</v>
      </c>
    </row>
    <row r="204" spans="1:7" ht="24.75" thickBot="1">
      <c r="A204" s="27"/>
      <c r="B204" s="27"/>
      <c r="C204" s="12" t="s">
        <v>89</v>
      </c>
      <c r="D204" s="28" t="s">
        <v>130</v>
      </c>
      <c r="E204" s="179">
        <v>960471</v>
      </c>
      <c r="F204" s="29">
        <v>0</v>
      </c>
      <c r="G204" s="164">
        <f t="shared" si="11"/>
        <v>960471</v>
      </c>
    </row>
    <row r="205" spans="1:74" s="6" customFormat="1" ht="13.5" thickBot="1">
      <c r="A205" s="53">
        <v>851</v>
      </c>
      <c r="B205" s="53"/>
      <c r="C205" s="54"/>
      <c r="D205" s="55" t="s">
        <v>7</v>
      </c>
      <c r="E205" s="141">
        <f>SUM(E206)</f>
        <v>600</v>
      </c>
      <c r="F205" s="56">
        <f>SUM(F206)</f>
        <v>25300</v>
      </c>
      <c r="G205" s="43">
        <f t="shared" si="11"/>
        <v>25900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</row>
    <row r="206" spans="1:74" s="6" customFormat="1" ht="24.75" thickBot="1">
      <c r="A206" s="35"/>
      <c r="B206" s="44">
        <v>85156</v>
      </c>
      <c r="C206" s="20"/>
      <c r="D206" s="76" t="s">
        <v>115</v>
      </c>
      <c r="E206" s="146">
        <f>SUM(E207)</f>
        <v>600</v>
      </c>
      <c r="F206" s="22">
        <f>SUM(F207)</f>
        <v>25300</v>
      </c>
      <c r="G206" s="162">
        <f t="shared" si="11"/>
        <v>25900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</row>
    <row r="207" spans="1:7" ht="12.75">
      <c r="A207" s="38"/>
      <c r="B207" s="38"/>
      <c r="C207" s="24"/>
      <c r="D207" s="25" t="s">
        <v>86</v>
      </c>
      <c r="E207" s="142">
        <f>SUM(E208:E209)</f>
        <v>600</v>
      </c>
      <c r="F207" s="26">
        <f>SUM(F208:F209)</f>
        <v>25300</v>
      </c>
      <c r="G207" s="163">
        <f t="shared" si="11"/>
        <v>25900</v>
      </c>
    </row>
    <row r="208" spans="1:7" ht="24">
      <c r="A208" s="38"/>
      <c r="B208" s="38"/>
      <c r="C208" s="125" t="s">
        <v>38</v>
      </c>
      <c r="D208" s="75" t="s">
        <v>15</v>
      </c>
      <c r="E208" s="194">
        <v>600</v>
      </c>
      <c r="F208" s="195">
        <v>0</v>
      </c>
      <c r="G208" s="166">
        <f t="shared" si="11"/>
        <v>600</v>
      </c>
    </row>
    <row r="209" spans="1:7" ht="24.75" thickBot="1">
      <c r="A209" s="27"/>
      <c r="B209" s="27"/>
      <c r="C209" s="12" t="s">
        <v>49</v>
      </c>
      <c r="D209" s="28" t="s">
        <v>11</v>
      </c>
      <c r="E209" s="196">
        <v>0</v>
      </c>
      <c r="F209" s="29">
        <v>25300</v>
      </c>
      <c r="G209" s="164">
        <f t="shared" si="11"/>
        <v>25300</v>
      </c>
    </row>
    <row r="210" spans="1:74" s="6" customFormat="1" ht="13.5" thickBot="1">
      <c r="A210" s="53">
        <v>852</v>
      </c>
      <c r="B210" s="98"/>
      <c r="C210" s="99"/>
      <c r="D210" s="100" t="s">
        <v>8</v>
      </c>
      <c r="E210" s="141">
        <f>SUM(E211,E218,E224,E228,E231,E234,E238,E245,E249,E252,E242,E255)</f>
        <v>12273756</v>
      </c>
      <c r="F210" s="56">
        <f>SUM(F211,F218,F224,F228,F231,F234,F238,F245,F249,F252,F242,F255)</f>
        <v>3519891</v>
      </c>
      <c r="G210" s="43">
        <f aca="true" t="shared" si="12" ref="G210:G217">SUM(E210:F210)</f>
        <v>15793647</v>
      </c>
      <c r="H210" s="120" t="e">
        <f>G210/#REF!-1</f>
        <v>#REF!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</row>
    <row r="211" spans="1:74" s="6" customFormat="1" ht="13.5" thickBot="1">
      <c r="A211" s="35"/>
      <c r="B211" s="44">
        <v>85201</v>
      </c>
      <c r="C211" s="20"/>
      <c r="D211" s="101" t="s">
        <v>116</v>
      </c>
      <c r="E211" s="152">
        <f>SUM(E212)</f>
        <v>0</v>
      </c>
      <c r="F211" s="17">
        <f>SUM(F212)</f>
        <v>657295</v>
      </c>
      <c r="G211" s="170">
        <f t="shared" si="12"/>
        <v>657295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</row>
    <row r="212" spans="1:7" ht="12.75">
      <c r="A212" s="38"/>
      <c r="B212" s="35"/>
      <c r="C212" s="24"/>
      <c r="D212" s="25" t="s">
        <v>86</v>
      </c>
      <c r="E212" s="142">
        <f>SUM(E213:E217)</f>
        <v>0</v>
      </c>
      <c r="F212" s="26">
        <f>SUM(F213:F217)</f>
        <v>657295</v>
      </c>
      <c r="G212" s="163">
        <f t="shared" si="12"/>
        <v>657295</v>
      </c>
    </row>
    <row r="213" spans="1:7" ht="30.75" customHeight="1">
      <c r="A213" s="38"/>
      <c r="B213" s="38"/>
      <c r="C213" s="102" t="s">
        <v>77</v>
      </c>
      <c r="D213" s="72" t="s">
        <v>79</v>
      </c>
      <c r="E213" s="147">
        <v>0</v>
      </c>
      <c r="F213" s="71">
        <v>15000</v>
      </c>
      <c r="G213" s="167">
        <f t="shared" si="12"/>
        <v>15000</v>
      </c>
    </row>
    <row r="214" spans="1:7" ht="12.75">
      <c r="A214" s="45"/>
      <c r="B214" s="103"/>
      <c r="C214" s="102" t="s">
        <v>39</v>
      </c>
      <c r="D214" s="72" t="s">
        <v>28</v>
      </c>
      <c r="E214" s="147">
        <v>0</v>
      </c>
      <c r="F214" s="71">
        <v>27000</v>
      </c>
      <c r="G214" s="167">
        <f t="shared" si="12"/>
        <v>27000</v>
      </c>
    </row>
    <row r="215" spans="1:7" ht="12.75" hidden="1">
      <c r="A215" s="45"/>
      <c r="B215" s="103"/>
      <c r="C215" s="104" t="s">
        <v>69</v>
      </c>
      <c r="D215" s="59" t="s">
        <v>43</v>
      </c>
      <c r="E215" s="147">
        <v>0</v>
      </c>
      <c r="F215" s="61">
        <v>0</v>
      </c>
      <c r="G215" s="167">
        <f t="shared" si="12"/>
        <v>0</v>
      </c>
    </row>
    <row r="216" spans="1:9" ht="12.75" hidden="1">
      <c r="A216" s="45"/>
      <c r="B216" s="103"/>
      <c r="C216" s="104" t="s">
        <v>78</v>
      </c>
      <c r="D216" s="59" t="s">
        <v>80</v>
      </c>
      <c r="E216" s="147">
        <v>0</v>
      </c>
      <c r="F216" s="61">
        <v>0</v>
      </c>
      <c r="G216" s="167">
        <f t="shared" si="12"/>
        <v>0</v>
      </c>
      <c r="I216" s="122"/>
    </row>
    <row r="217" spans="1:7" ht="24.75" thickBot="1">
      <c r="A217" s="45"/>
      <c r="B217" s="103"/>
      <c r="C217" s="104" t="s">
        <v>37</v>
      </c>
      <c r="D217" s="75" t="s">
        <v>35</v>
      </c>
      <c r="E217" s="182">
        <v>0</v>
      </c>
      <c r="F217" s="79">
        <v>615295</v>
      </c>
      <c r="G217" s="197">
        <f t="shared" si="12"/>
        <v>615295</v>
      </c>
    </row>
    <row r="218" spans="1:74" s="6" customFormat="1" ht="13.5" thickBot="1">
      <c r="A218" s="38"/>
      <c r="B218" s="44">
        <v>85202</v>
      </c>
      <c r="C218" s="20"/>
      <c r="D218" s="101" t="s">
        <v>117</v>
      </c>
      <c r="E218" s="146">
        <f>SUM(E219)</f>
        <v>0</v>
      </c>
      <c r="F218" s="22">
        <f>SUM(F219)</f>
        <v>2771792</v>
      </c>
      <c r="G218" s="162">
        <f aca="true" t="shared" si="13" ref="G218:G223">SUM(E218:F218)</f>
        <v>2771792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</row>
    <row r="219" spans="1:7" ht="12.75">
      <c r="A219" s="38"/>
      <c r="B219" s="35"/>
      <c r="C219" s="24"/>
      <c r="D219" s="25" t="s">
        <v>86</v>
      </c>
      <c r="E219" s="142">
        <f>SUM(E220:E223)</f>
        <v>0</v>
      </c>
      <c r="F219" s="26">
        <f>SUM(F220:F223)</f>
        <v>2771792</v>
      </c>
      <c r="G219" s="168">
        <f t="shared" si="13"/>
        <v>2771792</v>
      </c>
    </row>
    <row r="220" spans="1:7" ht="36">
      <c r="A220" s="38"/>
      <c r="B220" s="115"/>
      <c r="C220" s="126" t="s">
        <v>46</v>
      </c>
      <c r="D220" s="59" t="s">
        <v>36</v>
      </c>
      <c r="E220" s="145"/>
      <c r="F220" s="71">
        <v>4800</v>
      </c>
      <c r="G220" s="197">
        <f t="shared" si="13"/>
        <v>4800</v>
      </c>
    </row>
    <row r="221" spans="1:7" ht="12.75">
      <c r="A221" s="45"/>
      <c r="B221" s="103"/>
      <c r="C221" s="102" t="s">
        <v>39</v>
      </c>
      <c r="D221" s="72" t="s">
        <v>28</v>
      </c>
      <c r="E221" s="182">
        <v>0</v>
      </c>
      <c r="F221" s="61">
        <v>1077000</v>
      </c>
      <c r="G221" s="197">
        <f t="shared" si="13"/>
        <v>1077000</v>
      </c>
    </row>
    <row r="222" spans="1:7" ht="12.75">
      <c r="A222" s="103"/>
      <c r="B222" s="103"/>
      <c r="C222" s="104" t="s">
        <v>42</v>
      </c>
      <c r="D222" s="59" t="s">
        <v>147</v>
      </c>
      <c r="E222" s="182">
        <v>0</v>
      </c>
      <c r="F222" s="61">
        <v>21100</v>
      </c>
      <c r="G222" s="197">
        <f t="shared" si="13"/>
        <v>21100</v>
      </c>
    </row>
    <row r="223" spans="1:7" ht="24.75" thickBot="1">
      <c r="A223" s="103"/>
      <c r="B223" s="103"/>
      <c r="C223" s="104" t="s">
        <v>40</v>
      </c>
      <c r="D223" s="75" t="s">
        <v>34</v>
      </c>
      <c r="E223" s="182">
        <v>0</v>
      </c>
      <c r="F223" s="61">
        <v>1668892</v>
      </c>
      <c r="G223" s="197">
        <f t="shared" si="13"/>
        <v>1668892</v>
      </c>
    </row>
    <row r="224" spans="1:74" s="6" customFormat="1" ht="13.5" thickBot="1">
      <c r="A224" s="38"/>
      <c r="B224" s="44">
        <v>85203</v>
      </c>
      <c r="C224" s="20"/>
      <c r="D224" s="101" t="s">
        <v>118</v>
      </c>
      <c r="E224" s="146">
        <f>SUM(E225)</f>
        <v>595000</v>
      </c>
      <c r="F224" s="22">
        <f>SUM(F225)</f>
        <v>0</v>
      </c>
      <c r="G224" s="162">
        <f aca="true" t="shared" si="14" ref="G224:G275">SUM(E224:F224)</f>
        <v>595000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" ht="12.75">
      <c r="A225" s="38"/>
      <c r="B225" s="35"/>
      <c r="C225" s="24"/>
      <c r="D225" s="25" t="s">
        <v>86</v>
      </c>
      <c r="E225" s="142">
        <f>SUM(E226:E227)</f>
        <v>595000</v>
      </c>
      <c r="F225" s="26">
        <f>SUM(F226:F227)</f>
        <v>0</v>
      </c>
      <c r="G225" s="169">
        <f t="shared" si="14"/>
        <v>595000</v>
      </c>
    </row>
    <row r="226" spans="1:7" ht="12.75">
      <c r="A226" s="103"/>
      <c r="B226" s="103"/>
      <c r="C226" s="102" t="s">
        <v>39</v>
      </c>
      <c r="D226" s="72" t="s">
        <v>28</v>
      </c>
      <c r="E226" s="143">
        <v>67000</v>
      </c>
      <c r="F226" s="105">
        <v>0</v>
      </c>
      <c r="G226" s="166">
        <f t="shared" si="14"/>
        <v>67000</v>
      </c>
    </row>
    <row r="227" spans="1:7" ht="36.75" thickBot="1">
      <c r="A227" s="103"/>
      <c r="B227" s="103"/>
      <c r="C227" s="104" t="s">
        <v>38</v>
      </c>
      <c r="D227" s="75" t="s">
        <v>15</v>
      </c>
      <c r="E227" s="143">
        <v>528000</v>
      </c>
      <c r="F227" s="105">
        <v>0</v>
      </c>
      <c r="G227" s="175">
        <f t="shared" si="14"/>
        <v>528000</v>
      </c>
    </row>
    <row r="228" spans="1:7" ht="13.5" thickBot="1">
      <c r="A228" s="38"/>
      <c r="B228" s="44">
        <v>85204</v>
      </c>
      <c r="C228" s="20"/>
      <c r="D228" s="101" t="s">
        <v>119</v>
      </c>
      <c r="E228" s="146">
        <f>SUM(E229)</f>
        <v>56856</v>
      </c>
      <c r="F228" s="22">
        <f>SUM(F229)</f>
        <v>0</v>
      </c>
      <c r="G228" s="170">
        <f t="shared" si="14"/>
        <v>56856</v>
      </c>
    </row>
    <row r="229" spans="1:7" ht="12.75">
      <c r="A229" s="38"/>
      <c r="B229" s="35"/>
      <c r="C229" s="24"/>
      <c r="D229" s="25" t="s">
        <v>86</v>
      </c>
      <c r="E229" s="142">
        <f>SUM(E230)</f>
        <v>56856</v>
      </c>
      <c r="F229" s="26">
        <f>SUM(F230)</f>
        <v>0</v>
      </c>
      <c r="G229" s="163">
        <f t="shared" si="14"/>
        <v>56856</v>
      </c>
    </row>
    <row r="230" spans="1:7" ht="24.75" thickBot="1">
      <c r="A230" s="103"/>
      <c r="B230" s="103"/>
      <c r="C230" s="104" t="s">
        <v>37</v>
      </c>
      <c r="D230" s="75" t="s">
        <v>35</v>
      </c>
      <c r="E230" s="143">
        <v>56856</v>
      </c>
      <c r="F230" s="105">
        <v>0</v>
      </c>
      <c r="G230" s="175">
        <f t="shared" si="14"/>
        <v>56856</v>
      </c>
    </row>
    <row r="231" spans="1:7" ht="33" customHeight="1" thickBot="1">
      <c r="A231" s="38"/>
      <c r="B231" s="44">
        <v>85212</v>
      </c>
      <c r="C231" s="20"/>
      <c r="D231" s="101" t="s">
        <v>155</v>
      </c>
      <c r="E231" s="146">
        <f>SUM(E232)</f>
        <v>9991100</v>
      </c>
      <c r="F231" s="22">
        <f>SUM(F232)</f>
        <v>0</v>
      </c>
      <c r="G231" s="162">
        <f t="shared" si="14"/>
        <v>9991100</v>
      </c>
    </row>
    <row r="232" spans="1:7" ht="12.75">
      <c r="A232" s="38"/>
      <c r="B232" s="35"/>
      <c r="C232" s="24"/>
      <c r="D232" s="25" t="s">
        <v>86</v>
      </c>
      <c r="E232" s="142">
        <f>SUM(E233)</f>
        <v>9991100</v>
      </c>
      <c r="F232" s="26">
        <f>SUM(F233)</f>
        <v>0</v>
      </c>
      <c r="G232" s="163">
        <f t="shared" si="14"/>
        <v>9991100</v>
      </c>
    </row>
    <row r="233" spans="1:7" ht="36.75" thickBot="1">
      <c r="A233" s="103"/>
      <c r="B233" s="108"/>
      <c r="C233" s="106" t="s">
        <v>38</v>
      </c>
      <c r="D233" s="107" t="s">
        <v>15</v>
      </c>
      <c r="E233" s="179">
        <v>9991100</v>
      </c>
      <c r="F233" s="86">
        <v>0</v>
      </c>
      <c r="G233" s="175">
        <f t="shared" si="14"/>
        <v>9991100</v>
      </c>
    </row>
    <row r="234" spans="1:7" ht="43.5" customHeight="1" thickBot="1">
      <c r="A234" s="38"/>
      <c r="B234" s="44">
        <v>85213</v>
      </c>
      <c r="C234" s="20"/>
      <c r="D234" s="112" t="s">
        <v>156</v>
      </c>
      <c r="E234" s="146">
        <f>SUM(E235)</f>
        <v>74400</v>
      </c>
      <c r="F234" s="22">
        <f>SUM(F235)</f>
        <v>0</v>
      </c>
      <c r="G234" s="162">
        <f t="shared" si="14"/>
        <v>74400</v>
      </c>
    </row>
    <row r="235" spans="1:7" ht="12.75">
      <c r="A235" s="38"/>
      <c r="B235" s="35"/>
      <c r="C235" s="24"/>
      <c r="D235" s="25" t="s">
        <v>86</v>
      </c>
      <c r="E235" s="142">
        <f>SUM(E236:E237)</f>
        <v>74400</v>
      </c>
      <c r="F235" s="26">
        <f>SUM(F236:F237)</f>
        <v>0</v>
      </c>
      <c r="G235" s="169">
        <f t="shared" si="14"/>
        <v>74400</v>
      </c>
    </row>
    <row r="236" spans="1:7" ht="28.5" customHeight="1">
      <c r="A236" s="103"/>
      <c r="B236" s="103"/>
      <c r="C236" s="104" t="s">
        <v>38</v>
      </c>
      <c r="D236" s="75" t="s">
        <v>15</v>
      </c>
      <c r="E236" s="143">
        <v>33400</v>
      </c>
      <c r="F236" s="80">
        <v>0</v>
      </c>
      <c r="G236" s="166">
        <f t="shared" si="14"/>
        <v>33400</v>
      </c>
    </row>
    <row r="237" spans="1:7" ht="24.75" thickBot="1">
      <c r="A237" s="103"/>
      <c r="B237" s="103"/>
      <c r="C237" s="104" t="s">
        <v>41</v>
      </c>
      <c r="D237" s="75" t="s">
        <v>33</v>
      </c>
      <c r="E237" s="143">
        <v>41000</v>
      </c>
      <c r="F237" s="74">
        <v>0</v>
      </c>
      <c r="G237" s="164">
        <f>SUM(E237:F237)</f>
        <v>41000</v>
      </c>
    </row>
    <row r="238" spans="1:7" ht="30.75" customHeight="1" thickBot="1">
      <c r="A238" s="38"/>
      <c r="B238" s="44">
        <v>85214</v>
      </c>
      <c r="C238" s="20"/>
      <c r="D238" s="101" t="s">
        <v>120</v>
      </c>
      <c r="E238" s="146">
        <f>SUM(E239)</f>
        <v>140000</v>
      </c>
      <c r="F238" s="22">
        <f>SUM(F239)</f>
        <v>0</v>
      </c>
      <c r="G238" s="162">
        <f t="shared" si="14"/>
        <v>140000</v>
      </c>
    </row>
    <row r="239" spans="1:7" ht="12.75">
      <c r="A239" s="38"/>
      <c r="B239" s="35"/>
      <c r="C239" s="24"/>
      <c r="D239" s="25" t="s">
        <v>86</v>
      </c>
      <c r="E239" s="143">
        <f>SUM(E241:E241)</f>
        <v>140000</v>
      </c>
      <c r="F239" s="71">
        <f>SUM(F241:F241)</f>
        <v>0</v>
      </c>
      <c r="G239" s="167">
        <f t="shared" si="14"/>
        <v>140000</v>
      </c>
    </row>
    <row r="240" spans="1:7" ht="12.75" hidden="1">
      <c r="A240" s="115"/>
      <c r="B240" s="115"/>
      <c r="C240" s="116"/>
      <c r="D240" s="117"/>
      <c r="E240" s="143"/>
      <c r="F240" s="52"/>
      <c r="G240" s="168"/>
    </row>
    <row r="241" spans="1:74" s="6" customFormat="1" ht="27" customHeight="1" thickBot="1">
      <c r="A241" s="103"/>
      <c r="B241" s="103"/>
      <c r="C241" s="104" t="s">
        <v>41</v>
      </c>
      <c r="D241" s="75" t="s">
        <v>33</v>
      </c>
      <c r="E241" s="143">
        <v>140000</v>
      </c>
      <c r="F241" s="86">
        <v>0</v>
      </c>
      <c r="G241" s="175">
        <f>SUM(E241:F241)</f>
        <v>140000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1:7" ht="13.5" thickBot="1">
      <c r="A242" s="38"/>
      <c r="B242" s="44">
        <v>85216</v>
      </c>
      <c r="C242" s="20"/>
      <c r="D242" s="101" t="s">
        <v>143</v>
      </c>
      <c r="E242" s="146">
        <f>SUM(E243)</f>
        <v>353100</v>
      </c>
      <c r="F242" s="17">
        <f>SUM(F243)</f>
        <v>0</v>
      </c>
      <c r="G242" s="162">
        <f>SUM(E242:F242)</f>
        <v>353100</v>
      </c>
    </row>
    <row r="243" spans="1:7" ht="12.75" customHeight="1">
      <c r="A243" s="38"/>
      <c r="B243" s="35"/>
      <c r="C243" s="24"/>
      <c r="D243" s="25" t="s">
        <v>86</v>
      </c>
      <c r="E243" s="142">
        <f>SUM(E244)</f>
        <v>353100</v>
      </c>
      <c r="F243" s="26">
        <f>SUM(F244)</f>
        <v>0</v>
      </c>
      <c r="G243" s="167">
        <f>SUM(E243:F243)</f>
        <v>353100</v>
      </c>
    </row>
    <row r="244" spans="1:7" ht="27" customHeight="1" thickBot="1">
      <c r="A244" s="103"/>
      <c r="B244" s="27"/>
      <c r="C244" s="106" t="s">
        <v>41</v>
      </c>
      <c r="D244" s="107" t="s">
        <v>33</v>
      </c>
      <c r="E244" s="155">
        <v>353100</v>
      </c>
      <c r="F244" s="80">
        <v>0</v>
      </c>
      <c r="G244" s="166">
        <f>SUM(E244:F244)</f>
        <v>353100</v>
      </c>
    </row>
    <row r="245" spans="1:7" ht="13.5" thickBot="1">
      <c r="A245" s="38"/>
      <c r="B245" s="44">
        <v>85219</v>
      </c>
      <c r="C245" s="20"/>
      <c r="D245" s="101" t="s">
        <v>121</v>
      </c>
      <c r="E245" s="146">
        <f>SUM(E246)</f>
        <v>522100</v>
      </c>
      <c r="F245" s="22">
        <f>SUM(F246)</f>
        <v>0</v>
      </c>
      <c r="G245" s="162">
        <f t="shared" si="14"/>
        <v>522100</v>
      </c>
    </row>
    <row r="246" spans="1:7" ht="12.75">
      <c r="A246" s="38"/>
      <c r="B246" s="35"/>
      <c r="C246" s="24"/>
      <c r="D246" s="25" t="s">
        <v>86</v>
      </c>
      <c r="E246" s="142">
        <f>SUM(E247:E248)</f>
        <v>522100</v>
      </c>
      <c r="F246" s="26">
        <f>SUM(F247:F248)</f>
        <v>0</v>
      </c>
      <c r="G246" s="163">
        <f t="shared" si="14"/>
        <v>522100</v>
      </c>
    </row>
    <row r="247" spans="1:7" ht="12.75">
      <c r="A247" s="103"/>
      <c r="B247" s="103"/>
      <c r="C247" s="102" t="s">
        <v>39</v>
      </c>
      <c r="D247" s="72" t="s">
        <v>28</v>
      </c>
      <c r="E247" s="143">
        <v>35000</v>
      </c>
      <c r="F247" s="105">
        <v>0</v>
      </c>
      <c r="G247" s="166">
        <f t="shared" si="14"/>
        <v>35000</v>
      </c>
    </row>
    <row r="248" spans="1:7" ht="27" customHeight="1" thickBot="1">
      <c r="A248" s="103"/>
      <c r="B248" s="103"/>
      <c r="C248" s="104" t="s">
        <v>41</v>
      </c>
      <c r="D248" s="75" t="s">
        <v>33</v>
      </c>
      <c r="E248" s="143">
        <v>487100</v>
      </c>
      <c r="F248" s="105">
        <v>0</v>
      </c>
      <c r="G248" s="175">
        <f t="shared" si="14"/>
        <v>487100</v>
      </c>
    </row>
    <row r="249" spans="1:7" ht="13.5" thickBot="1">
      <c r="A249" s="38"/>
      <c r="B249" s="44">
        <v>85226</v>
      </c>
      <c r="C249" s="20"/>
      <c r="D249" s="101" t="s">
        <v>122</v>
      </c>
      <c r="E249" s="146">
        <f>SUM(E250)</f>
        <v>0</v>
      </c>
      <c r="F249" s="22">
        <f>SUM(F250)</f>
        <v>90804</v>
      </c>
      <c r="G249" s="162">
        <f t="shared" si="14"/>
        <v>90804</v>
      </c>
    </row>
    <row r="250" spans="1:7" ht="12.75">
      <c r="A250" s="38"/>
      <c r="B250" s="35"/>
      <c r="C250" s="24"/>
      <c r="D250" s="25" t="s">
        <v>86</v>
      </c>
      <c r="E250" s="142">
        <f>SUM(E251)</f>
        <v>0</v>
      </c>
      <c r="F250" s="26">
        <f>SUM(F251)</f>
        <v>90804</v>
      </c>
      <c r="G250" s="163">
        <f t="shared" si="14"/>
        <v>90804</v>
      </c>
    </row>
    <row r="251" spans="1:7" ht="29.25" customHeight="1" thickBot="1">
      <c r="A251" s="103"/>
      <c r="B251" s="103"/>
      <c r="C251" s="104" t="s">
        <v>37</v>
      </c>
      <c r="D251" s="75" t="s">
        <v>35</v>
      </c>
      <c r="E251" s="182">
        <v>0</v>
      </c>
      <c r="F251" s="79">
        <v>90804</v>
      </c>
      <c r="G251" s="175">
        <f t="shared" si="14"/>
        <v>90804</v>
      </c>
    </row>
    <row r="252" spans="1:7" ht="13.5" thickBot="1">
      <c r="A252" s="38"/>
      <c r="B252" s="44">
        <v>85228</v>
      </c>
      <c r="C252" s="20"/>
      <c r="D252" s="101" t="s">
        <v>123</v>
      </c>
      <c r="E252" s="146">
        <f>SUM(E253)</f>
        <v>116200</v>
      </c>
      <c r="F252" s="22">
        <f>SUM(F253)</f>
        <v>0</v>
      </c>
      <c r="G252" s="162">
        <f t="shared" si="14"/>
        <v>116200</v>
      </c>
    </row>
    <row r="253" spans="1:7" ht="12.75">
      <c r="A253" s="38"/>
      <c r="B253" s="35"/>
      <c r="C253" s="24"/>
      <c r="D253" s="25" t="s">
        <v>86</v>
      </c>
      <c r="E253" s="142">
        <f>SUM(E254)</f>
        <v>116200</v>
      </c>
      <c r="F253" s="26">
        <f>SUM(F254)</f>
        <v>0</v>
      </c>
      <c r="G253" s="163">
        <f t="shared" si="14"/>
        <v>116200</v>
      </c>
    </row>
    <row r="254" spans="1:74" s="6" customFormat="1" ht="25.5" customHeight="1" thickBot="1">
      <c r="A254" s="45"/>
      <c r="B254" s="108"/>
      <c r="C254" s="106" t="s">
        <v>38</v>
      </c>
      <c r="D254" s="107" t="s">
        <v>15</v>
      </c>
      <c r="E254" s="179">
        <v>116200</v>
      </c>
      <c r="F254" s="105">
        <v>0</v>
      </c>
      <c r="G254" s="175">
        <f t="shared" si="14"/>
        <v>116200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7" ht="15.75" customHeight="1" thickBot="1">
      <c r="A255" s="45"/>
      <c r="B255" s="44">
        <v>85295</v>
      </c>
      <c r="C255" s="20"/>
      <c r="D255" s="112" t="s">
        <v>124</v>
      </c>
      <c r="E255" s="146">
        <f>SUM(E256)</f>
        <v>425000</v>
      </c>
      <c r="F255" s="22">
        <f>SUM(F256)</f>
        <v>0</v>
      </c>
      <c r="G255" s="162">
        <f>SUM(E255:F255)</f>
        <v>425000</v>
      </c>
    </row>
    <row r="256" spans="1:7" ht="12.75">
      <c r="A256" s="45"/>
      <c r="B256" s="35"/>
      <c r="C256" s="24"/>
      <c r="D256" s="25" t="s">
        <v>88</v>
      </c>
      <c r="E256" s="142">
        <f>SUM(E257)</f>
        <v>425000</v>
      </c>
      <c r="F256" s="26">
        <f>SUM(F257)</f>
        <v>0</v>
      </c>
      <c r="G256" s="163">
        <f>SUM(E256:F256)</f>
        <v>425000</v>
      </c>
    </row>
    <row r="257" spans="1:74" s="6" customFormat="1" ht="45" customHeight="1" thickBot="1">
      <c r="A257" s="27"/>
      <c r="B257" s="108"/>
      <c r="C257" s="12" t="s">
        <v>89</v>
      </c>
      <c r="D257" s="28" t="s">
        <v>130</v>
      </c>
      <c r="E257" s="179">
        <v>425000</v>
      </c>
      <c r="F257" s="74">
        <v>0</v>
      </c>
      <c r="G257" s="164">
        <f>SUM(E257:F257)</f>
        <v>425000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1:7" ht="15.75" customHeight="1" thickBot="1">
      <c r="A258" s="31">
        <v>853</v>
      </c>
      <c r="B258" s="31"/>
      <c r="C258" s="32"/>
      <c r="D258" s="109" t="s">
        <v>9</v>
      </c>
      <c r="E258" s="156">
        <f>SUM(E259,E262,E265)</f>
        <v>0</v>
      </c>
      <c r="F258" s="56">
        <f>SUM(F259,F262,F265)</f>
        <v>321696</v>
      </c>
      <c r="G258" s="43">
        <f t="shared" si="14"/>
        <v>321696</v>
      </c>
    </row>
    <row r="259" spans="1:7" ht="13.5" thickBot="1">
      <c r="A259" s="38"/>
      <c r="B259" s="44">
        <v>85311</v>
      </c>
      <c r="C259" s="20"/>
      <c r="D259" s="101" t="s">
        <v>126</v>
      </c>
      <c r="E259" s="146">
        <f>SUM(E260)</f>
        <v>0</v>
      </c>
      <c r="F259" s="22">
        <f>SUM(F260)</f>
        <v>55896</v>
      </c>
      <c r="G259" s="162">
        <f t="shared" si="14"/>
        <v>55896</v>
      </c>
    </row>
    <row r="260" spans="1:74" s="6" customFormat="1" ht="12.75" customHeight="1">
      <c r="A260" s="38"/>
      <c r="B260" s="35"/>
      <c r="C260" s="24"/>
      <c r="D260" s="25" t="s">
        <v>86</v>
      </c>
      <c r="E260" s="142">
        <f>SUM(E261)</f>
        <v>0</v>
      </c>
      <c r="F260" s="26">
        <f>SUM(F261)</f>
        <v>55896</v>
      </c>
      <c r="G260" s="163">
        <f t="shared" si="14"/>
        <v>55896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</row>
    <row r="261" spans="1:7" ht="25.5" customHeight="1" thickBot="1">
      <c r="A261" s="38"/>
      <c r="B261" s="38"/>
      <c r="C261" s="104" t="s">
        <v>37</v>
      </c>
      <c r="D261" s="82" t="s">
        <v>35</v>
      </c>
      <c r="E261" s="182">
        <v>0</v>
      </c>
      <c r="F261" s="79">
        <v>55896</v>
      </c>
      <c r="G261" s="175">
        <f t="shared" si="14"/>
        <v>55896</v>
      </c>
    </row>
    <row r="262" spans="1:7" ht="13.5" thickBot="1">
      <c r="A262" s="38"/>
      <c r="B262" s="44">
        <v>85321</v>
      </c>
      <c r="C262" s="20"/>
      <c r="D262" s="101" t="s">
        <v>127</v>
      </c>
      <c r="E262" s="146">
        <f>SUM(E263)</f>
        <v>0</v>
      </c>
      <c r="F262" s="22">
        <f>SUM(F263)</f>
        <v>210800</v>
      </c>
      <c r="G262" s="162">
        <f t="shared" si="14"/>
        <v>210800</v>
      </c>
    </row>
    <row r="263" spans="1:7" ht="14.25" customHeight="1">
      <c r="A263" s="38"/>
      <c r="B263" s="35"/>
      <c r="C263" s="89"/>
      <c r="D263" s="90" t="s">
        <v>86</v>
      </c>
      <c r="E263" s="151">
        <f>SUM(E264)</f>
        <v>0</v>
      </c>
      <c r="F263" s="67">
        <f>SUM(F264)</f>
        <v>210800</v>
      </c>
      <c r="G263" s="169">
        <f t="shared" si="14"/>
        <v>210800</v>
      </c>
    </row>
    <row r="264" spans="1:74" s="7" customFormat="1" ht="25.5" customHeight="1" thickBot="1">
      <c r="A264" s="38"/>
      <c r="B264" s="38"/>
      <c r="C264" s="41" t="s">
        <v>49</v>
      </c>
      <c r="D264" s="42" t="s">
        <v>11</v>
      </c>
      <c r="E264" s="182">
        <v>0</v>
      </c>
      <c r="F264" s="79">
        <v>210800</v>
      </c>
      <c r="G264" s="175">
        <f t="shared" si="14"/>
        <v>210800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</row>
    <row r="265" spans="1:74" s="7" customFormat="1" ht="15.75" customHeight="1" thickBot="1">
      <c r="A265" s="38"/>
      <c r="B265" s="44">
        <v>85324</v>
      </c>
      <c r="C265" s="89"/>
      <c r="D265" s="110" t="s">
        <v>128</v>
      </c>
      <c r="E265" s="157">
        <f>SUM(E266)</f>
        <v>0</v>
      </c>
      <c r="F265" s="111">
        <f>SUM(F266)</f>
        <v>55000</v>
      </c>
      <c r="G265" s="174">
        <f t="shared" si="14"/>
        <v>55000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1:74" s="6" customFormat="1" ht="12.75">
      <c r="A266" s="38"/>
      <c r="B266" s="35"/>
      <c r="C266" s="24"/>
      <c r="D266" s="25" t="s">
        <v>86</v>
      </c>
      <c r="E266" s="142">
        <f>SUM(E267)</f>
        <v>0</v>
      </c>
      <c r="F266" s="26">
        <f>SUM(F267)</f>
        <v>55000</v>
      </c>
      <c r="G266" s="163">
        <f t="shared" si="14"/>
        <v>55000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</row>
    <row r="267" spans="1:7" ht="24.75" thickBot="1">
      <c r="A267" s="45"/>
      <c r="B267" s="45"/>
      <c r="C267" s="57" t="s">
        <v>42</v>
      </c>
      <c r="D267" s="47" t="s">
        <v>125</v>
      </c>
      <c r="E267" s="198">
        <v>0</v>
      </c>
      <c r="F267" s="61">
        <v>55000</v>
      </c>
      <c r="G267" s="167">
        <f t="shared" si="14"/>
        <v>55000</v>
      </c>
    </row>
    <row r="268" spans="1:7" ht="13.5" customHeight="1" thickBot="1">
      <c r="A268" s="53">
        <v>854</v>
      </c>
      <c r="B268" s="53"/>
      <c r="C268" s="54"/>
      <c r="D268" s="55" t="s">
        <v>71</v>
      </c>
      <c r="E268" s="158">
        <f>SUM(E269+E272)</f>
        <v>0</v>
      </c>
      <c r="F268" s="56">
        <f>SUM(F269+F272)</f>
        <v>116990</v>
      </c>
      <c r="G268" s="43">
        <f t="shared" si="14"/>
        <v>116990</v>
      </c>
    </row>
    <row r="269" spans="1:7" ht="13.5" thickBot="1">
      <c r="A269" s="38"/>
      <c r="B269" s="44">
        <v>85406</v>
      </c>
      <c r="C269" s="20"/>
      <c r="D269" s="112" t="s">
        <v>176</v>
      </c>
      <c r="E269" s="159">
        <f>SUM(E271)</f>
        <v>0</v>
      </c>
      <c r="F269" s="22">
        <f>SUM(F271)</f>
        <v>500</v>
      </c>
      <c r="G269" s="162">
        <f>SUM(E269:F269)</f>
        <v>500</v>
      </c>
    </row>
    <row r="270" spans="1:7" ht="14.25" customHeight="1">
      <c r="A270" s="38"/>
      <c r="B270" s="35"/>
      <c r="C270" s="24"/>
      <c r="D270" s="25" t="s">
        <v>86</v>
      </c>
      <c r="E270" s="154">
        <f>SUM(E271)</f>
        <v>0</v>
      </c>
      <c r="F270" s="26">
        <f>SUM(F271)</f>
        <v>500</v>
      </c>
      <c r="G270" s="163">
        <f>SUM(E270:F270)</f>
        <v>500</v>
      </c>
    </row>
    <row r="271" spans="1:7" ht="13.5" thickBot="1">
      <c r="A271" s="45"/>
      <c r="B271" s="45"/>
      <c r="C271" s="48" t="s">
        <v>69</v>
      </c>
      <c r="D271" s="91" t="s">
        <v>132</v>
      </c>
      <c r="E271" s="136">
        <v>0</v>
      </c>
      <c r="F271" s="52">
        <v>500</v>
      </c>
      <c r="G271" s="168">
        <f t="shared" si="14"/>
        <v>500</v>
      </c>
    </row>
    <row r="272" spans="1:7" ht="13.5" thickBot="1">
      <c r="A272" s="38"/>
      <c r="B272" s="44">
        <v>85495</v>
      </c>
      <c r="C272" s="20"/>
      <c r="D272" s="112" t="s">
        <v>124</v>
      </c>
      <c r="E272" s="146">
        <f>SUM(E273)</f>
        <v>0</v>
      </c>
      <c r="F272" s="22">
        <f>SUM(F273)</f>
        <v>116490</v>
      </c>
      <c r="G272" s="162">
        <f t="shared" si="14"/>
        <v>116490</v>
      </c>
    </row>
    <row r="273" spans="1:7" ht="12.75">
      <c r="A273" s="45"/>
      <c r="B273" s="45"/>
      <c r="C273" s="113"/>
      <c r="D273" s="25" t="s">
        <v>86</v>
      </c>
      <c r="E273" s="142">
        <f>SUM(E275)</f>
        <v>0</v>
      </c>
      <c r="F273" s="130">
        <f>SUM(F274:F275)</f>
        <v>116490</v>
      </c>
      <c r="G273" s="163">
        <f t="shared" si="14"/>
        <v>116490</v>
      </c>
    </row>
    <row r="274" spans="1:7" ht="36.75" thickBot="1">
      <c r="A274" s="38"/>
      <c r="B274" s="38"/>
      <c r="C274" s="186" t="s">
        <v>182</v>
      </c>
      <c r="D274" s="83" t="s">
        <v>178</v>
      </c>
      <c r="E274" s="177">
        <v>0</v>
      </c>
      <c r="F274" s="190">
        <f>99016+17474</f>
        <v>116490</v>
      </c>
      <c r="G274" s="197">
        <f>SUM(E274:F274)</f>
        <v>116490</v>
      </c>
    </row>
    <row r="275" spans="1:7" ht="36.75" hidden="1" thickBot="1">
      <c r="A275" s="38"/>
      <c r="B275" s="38"/>
      <c r="C275" s="121" t="s">
        <v>177</v>
      </c>
      <c r="D275" s="83" t="s">
        <v>178</v>
      </c>
      <c r="E275" s="144">
        <v>0</v>
      </c>
      <c r="F275" s="124">
        <v>0</v>
      </c>
      <c r="G275" s="173">
        <f t="shared" si="14"/>
        <v>0</v>
      </c>
    </row>
    <row r="276" spans="1:7" ht="15.75" customHeight="1" thickBot="1">
      <c r="A276" s="53">
        <v>900</v>
      </c>
      <c r="B276" s="53"/>
      <c r="C276" s="54"/>
      <c r="D276" s="55" t="s">
        <v>150</v>
      </c>
      <c r="E276" s="141">
        <f>E277+E280</f>
        <v>185000</v>
      </c>
      <c r="F276" s="56">
        <f>F277+F280</f>
        <v>90000</v>
      </c>
      <c r="G276" s="43">
        <f aca="true" t="shared" si="15" ref="G276:G286">SUM(E276:F276)</f>
        <v>275000</v>
      </c>
    </row>
    <row r="277" spans="1:7" ht="24.75" thickBot="1">
      <c r="A277" s="38"/>
      <c r="B277" s="44">
        <v>90019</v>
      </c>
      <c r="C277" s="20"/>
      <c r="D277" s="112" t="s">
        <v>157</v>
      </c>
      <c r="E277" s="146">
        <f>SUM(E278)</f>
        <v>185000</v>
      </c>
      <c r="F277" s="22">
        <f>SUM(F278)</f>
        <v>90000</v>
      </c>
      <c r="G277" s="162">
        <f>SUM(E277:F277)</f>
        <v>275000</v>
      </c>
    </row>
    <row r="278" spans="1:74" s="6" customFormat="1" ht="12.75" customHeight="1">
      <c r="A278" s="38"/>
      <c r="B278" s="38"/>
      <c r="C278" s="119"/>
      <c r="D278" s="49" t="s">
        <v>86</v>
      </c>
      <c r="E278" s="142">
        <f>SUM(E279)</f>
        <v>185000</v>
      </c>
      <c r="F278" s="71">
        <f>SUM(F279)</f>
        <v>90000</v>
      </c>
      <c r="G278" s="167">
        <f>SUM(E278:F278)</f>
        <v>275000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</row>
    <row r="279" spans="1:7" ht="15.75" customHeight="1" thickBot="1">
      <c r="A279" s="38"/>
      <c r="B279" s="38"/>
      <c r="C279" s="41" t="s">
        <v>108</v>
      </c>
      <c r="D279" s="51" t="s">
        <v>158</v>
      </c>
      <c r="E279" s="143">
        <v>185000</v>
      </c>
      <c r="F279" s="79">
        <v>90000</v>
      </c>
      <c r="G279" s="175">
        <f>SUM(E279:F279)</f>
        <v>275000</v>
      </c>
    </row>
    <row r="280" spans="1:7" ht="13.5" hidden="1" thickBot="1">
      <c r="A280" s="38"/>
      <c r="B280" s="44">
        <v>90095</v>
      </c>
      <c r="C280" s="20"/>
      <c r="D280" s="112" t="s">
        <v>124</v>
      </c>
      <c r="E280" s="146">
        <f>SUM(E281)</f>
        <v>0</v>
      </c>
      <c r="F280" s="22">
        <f>SUM(F281)</f>
        <v>0</v>
      </c>
      <c r="G280" s="162">
        <f t="shared" si="15"/>
        <v>0</v>
      </c>
    </row>
    <row r="281" spans="1:74" s="6" customFormat="1" ht="12.75" customHeight="1" hidden="1">
      <c r="A281" s="38"/>
      <c r="B281" s="38"/>
      <c r="C281" s="119"/>
      <c r="D281" s="49" t="s">
        <v>88</v>
      </c>
      <c r="E281" s="142">
        <f>SUM(E282)</f>
        <v>0</v>
      </c>
      <c r="F281" s="71">
        <f>SUM(F282)</f>
        <v>0</v>
      </c>
      <c r="G281" s="167">
        <f t="shared" si="15"/>
        <v>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</row>
    <row r="282" spans="1:7" ht="36.75" customHeight="1" hidden="1" thickBot="1">
      <c r="A282" s="38"/>
      <c r="B282" s="38"/>
      <c r="C282" s="41" t="s">
        <v>89</v>
      </c>
      <c r="D282" s="51" t="s">
        <v>130</v>
      </c>
      <c r="E282" s="143">
        <v>0</v>
      </c>
      <c r="F282" s="79">
        <v>0</v>
      </c>
      <c r="G282" s="175">
        <f t="shared" si="15"/>
        <v>0</v>
      </c>
    </row>
    <row r="283" spans="1:7" ht="15.75" customHeight="1" thickBot="1">
      <c r="A283" s="53">
        <v>921</v>
      </c>
      <c r="B283" s="53"/>
      <c r="C283" s="54"/>
      <c r="D283" s="55" t="s">
        <v>76</v>
      </c>
      <c r="E283" s="141">
        <f>E284</f>
        <v>2071364</v>
      </c>
      <c r="F283" s="56">
        <f>F284</f>
        <v>0</v>
      </c>
      <c r="G283" s="43">
        <f t="shared" si="15"/>
        <v>2071364</v>
      </c>
    </row>
    <row r="284" spans="1:7" ht="13.5" thickBot="1">
      <c r="A284" s="38"/>
      <c r="B284" s="44">
        <v>92195</v>
      </c>
      <c r="C284" s="20"/>
      <c r="D284" s="112" t="s">
        <v>124</v>
      </c>
      <c r="E284" s="146">
        <f>SUM(E285)</f>
        <v>2071364</v>
      </c>
      <c r="F284" s="22">
        <f>SUM(F285)</f>
        <v>0</v>
      </c>
      <c r="G284" s="162">
        <f t="shared" si="15"/>
        <v>2071364</v>
      </c>
    </row>
    <row r="285" spans="1:74" s="6" customFormat="1" ht="12.75" customHeight="1">
      <c r="A285" s="38"/>
      <c r="B285" s="38"/>
      <c r="C285" s="119"/>
      <c r="D285" s="49" t="s">
        <v>88</v>
      </c>
      <c r="E285" s="142">
        <f>SUM(E286)</f>
        <v>2071364</v>
      </c>
      <c r="F285" s="71">
        <f>SUM(F286)</f>
        <v>0</v>
      </c>
      <c r="G285" s="167">
        <f t="shared" si="15"/>
        <v>2071364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</row>
    <row r="286" spans="1:7" ht="36.75" customHeight="1" thickBot="1">
      <c r="A286" s="38"/>
      <c r="B286" s="38"/>
      <c r="C286" s="41" t="s">
        <v>89</v>
      </c>
      <c r="D286" s="51" t="s">
        <v>130</v>
      </c>
      <c r="E286" s="143">
        <v>2071364</v>
      </c>
      <c r="F286" s="79">
        <v>0</v>
      </c>
      <c r="G286" s="175">
        <f t="shared" si="15"/>
        <v>2071364</v>
      </c>
    </row>
    <row r="287" spans="1:7" ht="15.75" customHeight="1" thickBot="1">
      <c r="A287" s="53">
        <v>926</v>
      </c>
      <c r="B287" s="53"/>
      <c r="C287" s="54"/>
      <c r="D287" s="55" t="s">
        <v>148</v>
      </c>
      <c r="E287" s="141">
        <f>E291+E288</f>
        <v>2388070</v>
      </c>
      <c r="F287" s="56">
        <f>F291+F288</f>
        <v>0</v>
      </c>
      <c r="G287" s="43">
        <f aca="true" t="shared" si="16" ref="G287:G293">SUM(E287:F287)</f>
        <v>2388070</v>
      </c>
    </row>
    <row r="288" spans="1:7" ht="13.5" thickBot="1">
      <c r="A288" s="38"/>
      <c r="B288" s="44">
        <v>92601</v>
      </c>
      <c r="C288" s="20"/>
      <c r="D288" s="112" t="s">
        <v>149</v>
      </c>
      <c r="E288" s="146">
        <f>SUM(E289)</f>
        <v>840000</v>
      </c>
      <c r="F288" s="22">
        <f>SUM(F289)</f>
        <v>0</v>
      </c>
      <c r="G288" s="162">
        <f>SUM(E288:F288)</f>
        <v>840000</v>
      </c>
    </row>
    <row r="289" spans="1:74" s="6" customFormat="1" ht="12.75" customHeight="1">
      <c r="A289" s="38"/>
      <c r="B289" s="38"/>
      <c r="C289" s="119"/>
      <c r="D289" s="49" t="s">
        <v>88</v>
      </c>
      <c r="E289" s="142">
        <f>SUM(E290)</f>
        <v>840000</v>
      </c>
      <c r="F289" s="71">
        <f>SUM(F290)</f>
        <v>0</v>
      </c>
      <c r="G289" s="167">
        <f>SUM(E289:F289)</f>
        <v>840000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</row>
    <row r="290" spans="1:7" ht="36.75" customHeight="1" thickBot="1">
      <c r="A290" s="38"/>
      <c r="B290" s="38"/>
      <c r="C290" s="41" t="s">
        <v>89</v>
      </c>
      <c r="D290" s="51" t="s">
        <v>130</v>
      </c>
      <c r="E290" s="143">
        <v>840000</v>
      </c>
      <c r="F290" s="79">
        <v>0</v>
      </c>
      <c r="G290" s="175">
        <f>SUM(E290:F290)</f>
        <v>840000</v>
      </c>
    </row>
    <row r="291" spans="1:7" ht="13.5" thickBot="1">
      <c r="A291" s="38"/>
      <c r="B291" s="44">
        <v>92695</v>
      </c>
      <c r="C291" s="20"/>
      <c r="D291" s="112" t="s">
        <v>124</v>
      </c>
      <c r="E291" s="146">
        <f>SUM(E292)</f>
        <v>1548070</v>
      </c>
      <c r="F291" s="22">
        <f>SUM(F292)</f>
        <v>0</v>
      </c>
      <c r="G291" s="162">
        <f t="shared" si="16"/>
        <v>1548070</v>
      </c>
    </row>
    <row r="292" spans="1:74" s="6" customFormat="1" ht="12.75" customHeight="1">
      <c r="A292" s="38"/>
      <c r="B292" s="38"/>
      <c r="C292" s="119"/>
      <c r="D292" s="49" t="s">
        <v>88</v>
      </c>
      <c r="E292" s="142">
        <f>SUM(E293)</f>
        <v>1548070</v>
      </c>
      <c r="F292" s="71">
        <f>SUM(F293)</f>
        <v>0</v>
      </c>
      <c r="G292" s="167">
        <f t="shared" si="16"/>
        <v>1548070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</row>
    <row r="293" spans="1:7" ht="36.75" customHeight="1" thickBot="1">
      <c r="A293" s="38"/>
      <c r="B293" s="38"/>
      <c r="C293" s="41" t="s">
        <v>89</v>
      </c>
      <c r="D293" s="51" t="s">
        <v>130</v>
      </c>
      <c r="E293" s="143">
        <f>1127426+204925+215719</f>
        <v>1548070</v>
      </c>
      <c r="F293" s="79">
        <v>0</v>
      </c>
      <c r="G293" s="175">
        <f t="shared" si="16"/>
        <v>1548070</v>
      </c>
    </row>
    <row r="294" spans="1:7" ht="21.75" customHeight="1" thickBot="1">
      <c r="A294" s="53"/>
      <c r="B294" s="53"/>
      <c r="C294" s="54"/>
      <c r="D294" s="88" t="s">
        <v>2</v>
      </c>
      <c r="E294" s="141">
        <f>E258+E268+E210+E205+E144+E121+E82+E72+E68+E45+E41+E33+E23+E14+E10+E64+E283+E287+E276</f>
        <v>123558426</v>
      </c>
      <c r="F294" s="56">
        <f>F258+F268+F210+F205+F144+F121+F82+F72+F68+F45+F41+F33+F23+F14+F10+F64+F283+F287+F276</f>
        <v>81683900</v>
      </c>
      <c r="G294" s="43">
        <f>SUM(E294:F294)</f>
        <v>205242326</v>
      </c>
    </row>
    <row r="296" spans="5:6" ht="12.75">
      <c r="E296" s="122"/>
      <c r="F296" s="122"/>
    </row>
  </sheetData>
  <sheetProtection/>
  <mergeCells count="3">
    <mergeCell ref="D2:G2"/>
    <mergeCell ref="E3:G3"/>
    <mergeCell ref="F1:G1"/>
  </mergeCells>
  <printOptions horizontalCentered="1"/>
  <pageMargins left="0.2362204724409449" right="0.15748031496062992" top="0.2755905511811024" bottom="0.2362204724409449" header="0.2755905511811024" footer="0.2362204724409449"/>
  <pageSetup fitToHeight="0" horizontalDpi="600" verticalDpi="600" orientation="portrait" paperSize="9" scale="75" r:id="rId3"/>
  <rowBreaks count="4" manualBreakCount="4">
    <brk id="58" max="6" man="1"/>
    <brk id="120" max="6" man="1"/>
    <brk id="193" max="6" man="1"/>
    <brk id="25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K.Walczyk</cp:lastModifiedBy>
  <cp:lastPrinted>2010-11-15T09:47:32Z</cp:lastPrinted>
  <dcterms:created xsi:type="dcterms:W3CDTF">1997-02-26T13:46:56Z</dcterms:created>
  <dcterms:modified xsi:type="dcterms:W3CDTF">2010-11-23T08:22:49Z</dcterms:modified>
  <cp:category/>
  <cp:version/>
  <cp:contentType/>
  <cp:contentStatus/>
</cp:coreProperties>
</file>