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03" activeTab="0"/>
  </bookViews>
  <sheets>
    <sheet name="zest.wyk.doch.2006" sheetId="1" r:id="rId1"/>
    <sheet name="Arkusz2" sheetId="2" r:id="rId2"/>
    <sheet name="Arkusz3" sheetId="3" r:id="rId3"/>
  </sheets>
  <definedNames>
    <definedName name="_xlnm.Print_Area" localSheetId="0">'zest.wyk.doch.2006'!$A$1:$O$120</definedName>
  </definedNames>
  <calcPr fullCalcOnLoad="1"/>
</workbook>
</file>

<file path=xl/sharedStrings.xml><?xml version="1.0" encoding="utf-8"?>
<sst xmlns="http://schemas.openxmlformats.org/spreadsheetml/2006/main" count="239" uniqueCount="139">
  <si>
    <t>Dz.</t>
  </si>
  <si>
    <t>GOSPODARKA MIESZKANIOWA</t>
  </si>
  <si>
    <t>Wpływy z różnych opłat</t>
  </si>
  <si>
    <t>DZIAŁALNOŚĆ USŁUGOWA</t>
  </si>
  <si>
    <t>ADMINISTRACJA PUBLICZNA</t>
  </si>
  <si>
    <t>Wpływy z opłaty komunikacyjnej</t>
  </si>
  <si>
    <t>Podatek od nieruchomości</t>
  </si>
  <si>
    <t>Podatek rolny</t>
  </si>
  <si>
    <t>Podatek od środków transportowych</t>
  </si>
  <si>
    <t>Podatek od spadków i darowizn</t>
  </si>
  <si>
    <t>Podatek od posiadania psów</t>
  </si>
  <si>
    <t>Wpływy z opłaty targowej</t>
  </si>
  <si>
    <t>Wpływy z opłaty skarbowej</t>
  </si>
  <si>
    <t>Podatek od czynności cywilnoprawnych</t>
  </si>
  <si>
    <t>Grzywny, mandaty i inne kary pieniężne od ludności</t>
  </si>
  <si>
    <t>Wpływy z różnych dochodów</t>
  </si>
  <si>
    <t>Podatek dochodowy od osób fizycznych</t>
  </si>
  <si>
    <t>Podatek dochodowy od osób prawnych</t>
  </si>
  <si>
    <t>RÓŻNE ROZLICZENIA</t>
  </si>
  <si>
    <t>Subwencje ogólne z budżetu państwa</t>
  </si>
  <si>
    <t>Pozostałe odsetki</t>
  </si>
  <si>
    <t>Wpływy z usług</t>
  </si>
  <si>
    <t>GOSPODARKA KOMUNALNA I OCHRONA ŚRODOWISKA</t>
  </si>
  <si>
    <t>OGÓŁEM</t>
  </si>
  <si>
    <t>Plan wg.</t>
  </si>
  <si>
    <t>uchw.budż.</t>
  </si>
  <si>
    <t>Plan po</t>
  </si>
  <si>
    <t>zmianach</t>
  </si>
  <si>
    <t>Wykonanie</t>
  </si>
  <si>
    <t>%</t>
  </si>
  <si>
    <t>POWIAT</t>
  </si>
  <si>
    <t>MIASTO</t>
  </si>
  <si>
    <t>Wpływy z opłat za zarząd, użytkowanie i użytkowanie wieczyste nieruch.</t>
  </si>
  <si>
    <t>Odsetki od nieterminowych wpłat z tytułu podatków i opłat</t>
  </si>
  <si>
    <t>8O1</t>
  </si>
  <si>
    <t>OŚWIATA I WYCHOWANIE</t>
  </si>
  <si>
    <t>OCHRONA ZDROWIA</t>
  </si>
  <si>
    <t>KULTURA I OCHRONA DZIEDZICTWA NARODOWEGO</t>
  </si>
  <si>
    <t>EDUKACYJNA OPIEKA WYCHOWAWCZA</t>
  </si>
  <si>
    <t>Wpływy z opłat za zezwolenia na sprzedaż alkoholu</t>
  </si>
  <si>
    <t>Dotacje celowe otrzymane z budżetu państwa na zadania bieżące z zakresu administracji rządowej oraz inne zadania zlecone ustawami realizowane przez powiat</t>
  </si>
  <si>
    <t>Dotacje celowe otrzymane z budżetu państwa na realizację zadań bieżących z zakresu administracji rządowej oraz innych zadań zleconych gminie (związkom gmin) ustawami</t>
  </si>
  <si>
    <t>Dochody z najmu i dzierżawy składników majątkowych Skarbu Państwa, jednostek samorządu terytorialnego lub innych jednostek zaliczanych do sektora finansów publicznych oraz innych umów o podobnym charakterze</t>
  </si>
  <si>
    <t>0920</t>
  </si>
  <si>
    <t>0970</t>
  </si>
  <si>
    <t>2110</t>
  </si>
  <si>
    <t>2010</t>
  </si>
  <si>
    <t>URZĘDY NACZELNYCH ORGANÓW WŁADZY PAŃSTWOWEJ, KONTROLI I OCHRONY PRAWA ORAZ SĄDOWNICTWA</t>
  </si>
  <si>
    <t>BEZPIECZEŃSTWO PUBLICZNE I OCHRONA PRZECIWPOŻAROWA</t>
  </si>
  <si>
    <t>POMOC SPOŁECZNA</t>
  </si>
  <si>
    <t>6410</t>
  </si>
  <si>
    <t>0960</t>
  </si>
  <si>
    <t>6310</t>
  </si>
  <si>
    <t>Dotacje celowe otrzymane z budżetu państwa na inwestycje i zakupy inwestycyjne z zakresu administracji rządowej oraz innych zadań zleconych gminom ustawami</t>
  </si>
  <si>
    <t>Podatek od działalności gospodarczej osób fizycznych, opłacany w formie karty podatkowej</t>
  </si>
  <si>
    <t>0360</t>
  </si>
  <si>
    <t>0370</t>
  </si>
  <si>
    <t>0430</t>
  </si>
  <si>
    <t>0450</t>
  </si>
  <si>
    <t>2440</t>
  </si>
  <si>
    <t>Wpływy z opłaty administracyjnej za czynności urzędowe</t>
  </si>
  <si>
    <t>Dotacje otrzymane z funduszy celowych na realizację zadań bieżących jednostek sektora finansów publicznych</t>
  </si>
  <si>
    <t>2920</t>
  </si>
  <si>
    <t>2030</t>
  </si>
  <si>
    <t>2130</t>
  </si>
  <si>
    <t>Dotacje celowe otrzymane z budżetu państwa na realizację własnych zadań bieżących gmin ( związków gmin )</t>
  </si>
  <si>
    <t>Dotacje celowe otrzymane z budżetu państwa na realizację bieżących zadań własnych powiatu</t>
  </si>
  <si>
    <t>2320</t>
  </si>
  <si>
    <t>POZOSTAŁE ZADANIA W ZAKRESIE POLITYKI SPOŁECZNEJ</t>
  </si>
  <si>
    <t>Wpływy z tytułu pomocy finansowej udzielanej miedzy jednostkami samorządu terytorialnego na dofinansowanie własnych zadań bieżących</t>
  </si>
  <si>
    <t>2710</t>
  </si>
  <si>
    <t>Wpływy z tytułu przekształcenia prawa użytkowania wieczystego przysługującego osobom fizycznym w prawo własności</t>
  </si>
  <si>
    <t>Podatek leśny</t>
  </si>
  <si>
    <t>Dotacje celowe otrzymane z powiatu na zadania bieżące realizowane na podstawie porozumień (umów) miedzy jednostkami samorządu terytorialnego</t>
  </si>
  <si>
    <t>§</t>
  </si>
  <si>
    <t>NAZWA</t>
  </si>
  <si>
    <t>600</t>
  </si>
  <si>
    <t>TRANSPORT I ŁĄCZNOŚĆ</t>
  </si>
  <si>
    <t>Dotacje celowe otrzymane z budżetu państwa na inwestycje i zakupy inwestycyjne z zakresu administracji rządowej oraz inne zadania zlecone ustawami realizowane przez powiat</t>
  </si>
  <si>
    <t>0310</t>
  </si>
  <si>
    <t>DOCHODY OD OSÓB PRAWNYCH, OD OSÓB FIZYCZNYCH I OD INNYCH JEDNOSTEK NIE POSIADAJĄCYCH OSOBOWOŚCI PRAWNEJ ORAZ WYDATKI ZWIĄZANE Z ICH POBOREM</t>
  </si>
  <si>
    <t>0500</t>
  </si>
  <si>
    <t>0690</t>
  </si>
  <si>
    <t>0910</t>
  </si>
  <si>
    <t>0830</t>
  </si>
  <si>
    <t>Otrzymane spadki, zapisy i darowizny w postaci pieniężnej</t>
  </si>
  <si>
    <t>0420</t>
  </si>
  <si>
    <t>0470</t>
  </si>
  <si>
    <t>0750</t>
  </si>
  <si>
    <t>0760</t>
  </si>
  <si>
    <t>0350</t>
  </si>
  <si>
    <t>0320</t>
  </si>
  <si>
    <t>0330</t>
  </si>
  <si>
    <t>0340</t>
  </si>
  <si>
    <t>0410</t>
  </si>
  <si>
    <t>0480</t>
  </si>
  <si>
    <t>0570</t>
  </si>
  <si>
    <t>0010</t>
  </si>
  <si>
    <t>0020</t>
  </si>
  <si>
    <t>0770</t>
  </si>
  <si>
    <t>0870</t>
  </si>
  <si>
    <t>2360</t>
  </si>
  <si>
    <t>2120</t>
  </si>
  <si>
    <t>2708</t>
  </si>
  <si>
    <t>Wpłaty z tytułu odpłatnego nabycia prawa własności oraz prawa użytkowania wieczystego nieruchomości</t>
  </si>
  <si>
    <t>Wpływy ze sprzedaży składników majątkowych</t>
  </si>
  <si>
    <t>Dochody jednostek samorządu terytorialnego związane z realizacją zadań z zakresu administracji rządowej oraz innych zadań zleconych ustawami</t>
  </si>
  <si>
    <t xml:space="preserve">Dotacje celowe otrzymane z budżetu państwa na zadania bieżące realizowane przez powiat na podstawie porozumień z organami administracji rządowej </t>
  </si>
  <si>
    <t>Środki na dofinansowanie własnych zadań bieżących gmin (związków gmin), powiatów (związków powiatów), samorządów województw, pozyskane z innych źródeł</t>
  </si>
  <si>
    <t>2780</t>
  </si>
  <si>
    <t>Środki na inwestycje rozpoczęte przed dniem 1 stycznia 1999 r.</t>
  </si>
  <si>
    <t>2700</t>
  </si>
  <si>
    <t>Dotacja celowa otrzymana przez jednostkę samorządu terytorialnego od innej jednostki samorządu terytorialnego będącej instytucją wdrażającą na zadania bieżące realizowane na podstawie porozumień (umów)</t>
  </si>
  <si>
    <t>8020</t>
  </si>
  <si>
    <t>OBSŁUGA DŁUGU PUBLICZNEGO</t>
  </si>
  <si>
    <t>Wpływy z tytułu poręczeń i gwarancji, w tym należności uboczne</t>
  </si>
  <si>
    <t>0740</t>
  </si>
  <si>
    <t>Dywidendy i kwoty uzyskane ze zbycia praw majątkowych</t>
  </si>
  <si>
    <t>6439</t>
  </si>
  <si>
    <t>Dotacje celowe otrzymane z budżetu państwa na realizację inwestycji i zakupów inwestycyjnych własnych powiatu</t>
  </si>
  <si>
    <t>288</t>
  </si>
  <si>
    <t>6420</t>
  </si>
  <si>
    <t xml:space="preserve">Dotacje celowe otrzymane z budżetu państwa na zadania bieżące realizowane przez powiat na postawie porozumień z organami administracji rządowej </t>
  </si>
  <si>
    <t>Dotacje celowe otrzymane z budżetu państwa na inwestycje i zakupy inwestycyjne realizowane przez powiat na podstawie porozumień z organami administracji rządowej</t>
  </si>
  <si>
    <t>010</t>
  </si>
  <si>
    <t>ROLNICTWO I ŁOWIECTWO</t>
  </si>
  <si>
    <t>6298</t>
  </si>
  <si>
    <t>Środki na dofinansowanie własnych inwestycji gmin (związków gmin), powiatów (związków powiatów), samorządów województw, pozyskane z innych źródeł</t>
  </si>
  <si>
    <t>2020</t>
  </si>
  <si>
    <t>Dotacje celowe otrzymane z budżetu państwa na zadania bieżące realizowane przez gminę na podstawie porozumień z organami administracji rządowej</t>
  </si>
  <si>
    <t>0680</t>
  </si>
  <si>
    <t>Wpływy od rodziców z tytułu odpłatności za utrzymanie dzieci (wychowanków) w placówkach opiekuńczo-wychowawczych</t>
  </si>
  <si>
    <t>270</t>
  </si>
  <si>
    <t>Zestawienie wykonania dochodów za 2006 rok</t>
  </si>
  <si>
    <t xml:space="preserve"> Załącznik Nr 1 </t>
  </si>
  <si>
    <t>2</t>
  </si>
  <si>
    <t>14;13</t>
  </si>
  <si>
    <t>10;9</t>
  </si>
  <si>
    <t>6;5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</si>
</sst>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</numFmts>
  <fonts count="15">
    <font>
      <sz val="10"/>
      <name val="Arial CE"/>
      <family val="0"/>
    </font>
    <font>
      <sz val="12"/>
      <name val="Times New Roman"/>
      <family val="1"/>
    </font>
    <font>
      <b/>
      <sz val="10"/>
      <name val="Arial CE"/>
      <family val="0"/>
    </font>
    <font>
      <i/>
      <u val="single"/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i/>
      <u val="single"/>
      <sz val="12"/>
      <name val="Arial CE"/>
      <family val="2"/>
    </font>
    <font>
      <b/>
      <i/>
      <u val="single"/>
      <sz val="12"/>
      <name val="Arial CE"/>
      <family val="2"/>
    </font>
    <font>
      <b/>
      <i/>
      <u val="single"/>
      <sz val="10"/>
      <name val="Arial CE"/>
      <family val="0"/>
    </font>
    <font>
      <b/>
      <sz val="13"/>
      <name val="Arial CE"/>
      <family val="2"/>
    </font>
    <font>
      <b/>
      <sz val="14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165" fontId="4" fillId="0" borderId="1" xfId="15" applyNumberFormat="1" applyFont="1" applyFill="1" applyBorder="1" applyAlignment="1">
      <alignment vertical="top"/>
    </xf>
    <xf numFmtId="165" fontId="4" fillId="0" borderId="2" xfId="15" applyNumberFormat="1" applyFont="1" applyFill="1" applyBorder="1" applyAlignment="1">
      <alignment vertical="top"/>
    </xf>
    <xf numFmtId="165" fontId="4" fillId="0" borderId="3" xfId="15" applyNumberFormat="1" applyFont="1" applyFill="1" applyBorder="1" applyAlignment="1">
      <alignment vertical="top"/>
    </xf>
    <xf numFmtId="165" fontId="4" fillId="0" borderId="0" xfId="15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6" fillId="0" borderId="4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165" fontId="13" fillId="0" borderId="1" xfId="15" applyNumberFormat="1" applyFont="1" applyFill="1" applyBorder="1" applyAlignment="1">
      <alignment vertical="top"/>
    </xf>
    <xf numFmtId="164" fontId="13" fillId="0" borderId="2" xfId="15" applyNumberFormat="1" applyFont="1" applyFill="1" applyBorder="1" applyAlignment="1">
      <alignment vertical="top"/>
    </xf>
    <xf numFmtId="0" fontId="4" fillId="0" borderId="4" xfId="0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9" fontId="4" fillId="0" borderId="5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165" fontId="4" fillId="0" borderId="6" xfId="15" applyNumberFormat="1" applyFont="1" applyFill="1" applyBorder="1" applyAlignment="1">
      <alignment vertical="top"/>
    </xf>
    <xf numFmtId="165" fontId="4" fillId="0" borderId="5" xfId="15" applyNumberFormat="1" applyFont="1" applyFill="1" applyBorder="1" applyAlignment="1">
      <alignment vertical="top"/>
    </xf>
    <xf numFmtId="165" fontId="4" fillId="0" borderId="7" xfId="15" applyNumberFormat="1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164" fontId="4" fillId="0" borderId="1" xfId="15" applyNumberFormat="1" applyFont="1" applyFill="1" applyBorder="1" applyAlignment="1">
      <alignment horizontal="center" vertical="top"/>
    </xf>
    <xf numFmtId="164" fontId="5" fillId="0" borderId="1" xfId="15" applyNumberFormat="1" applyFont="1" applyFill="1" applyBorder="1" applyAlignment="1">
      <alignment horizontal="center" vertical="top"/>
    </xf>
    <xf numFmtId="164" fontId="4" fillId="0" borderId="8" xfId="15" applyNumberFormat="1" applyFont="1" applyFill="1" applyBorder="1" applyAlignment="1">
      <alignment horizontal="center" vertical="top"/>
    </xf>
    <xf numFmtId="164" fontId="5" fillId="0" borderId="8" xfId="15" applyNumberFormat="1" applyFont="1" applyFill="1" applyBorder="1" applyAlignment="1">
      <alignment horizontal="center" vertical="top"/>
    </xf>
    <xf numFmtId="165" fontId="5" fillId="0" borderId="1" xfId="15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65" fontId="4" fillId="0" borderId="1" xfId="15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49" fontId="4" fillId="0" borderId="10" xfId="0" applyNumberFormat="1" applyFont="1" applyFill="1" applyBorder="1" applyAlignment="1">
      <alignment horizontal="center" vertical="top"/>
    </xf>
    <xf numFmtId="165" fontId="4" fillId="0" borderId="10" xfId="15" applyNumberFormat="1" applyFont="1" applyFill="1" applyBorder="1" applyAlignment="1">
      <alignment vertical="top"/>
    </xf>
    <xf numFmtId="165" fontId="4" fillId="0" borderId="11" xfId="15" applyNumberFormat="1" applyFont="1" applyFill="1" applyBorder="1" applyAlignment="1">
      <alignment vertical="top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165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165" fontId="4" fillId="0" borderId="0" xfId="15" applyNumberFormat="1" applyFont="1" applyFill="1" applyAlignment="1">
      <alignment/>
    </xf>
    <xf numFmtId="164" fontId="1" fillId="0" borderId="0" xfId="15" applyNumberFormat="1" applyFont="1" applyFill="1" applyAlignment="1">
      <alignment horizontal="center" vertical="top"/>
    </xf>
    <xf numFmtId="165" fontId="4" fillId="0" borderId="0" xfId="15" applyNumberFormat="1" applyFont="1" applyFill="1" applyAlignment="1">
      <alignment horizontal="center" vertical="top"/>
    </xf>
    <xf numFmtId="165" fontId="4" fillId="0" borderId="0" xfId="15" applyNumberFormat="1" applyFont="1" applyFill="1" applyAlignment="1">
      <alignment vertical="top"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left"/>
    </xf>
    <xf numFmtId="165" fontId="4" fillId="0" borderId="0" xfId="15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165" fontId="4" fillId="0" borderId="0" xfId="15" applyNumberFormat="1" applyFont="1" applyFill="1" applyAlignment="1">
      <alignment horizontal="left" vertical="top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12" xfId="0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165" fontId="7" fillId="0" borderId="14" xfId="15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165" fontId="7" fillId="0" borderId="14" xfId="15" applyNumberFormat="1" applyFont="1" applyFill="1" applyBorder="1" applyAlignment="1">
      <alignment horizontal="center"/>
    </xf>
    <xf numFmtId="164" fontId="7" fillId="0" borderId="14" xfId="15" applyNumberFormat="1" applyFont="1" applyFill="1" applyBorder="1" applyAlignment="1">
      <alignment horizontal="center" vertical="top"/>
    </xf>
    <xf numFmtId="165" fontId="7" fillId="0" borderId="15" xfId="15" applyNumberFormat="1" applyFont="1" applyFill="1" applyBorder="1" applyAlignment="1">
      <alignment horizontal="center"/>
    </xf>
    <xf numFmtId="165" fontId="7" fillId="0" borderId="14" xfId="15" applyNumberFormat="1" applyFont="1" applyFill="1" applyBorder="1" applyAlignment="1">
      <alignment horizontal="center" vertical="top"/>
    </xf>
    <xf numFmtId="165" fontId="7" fillId="0" borderId="16" xfId="15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/>
    </xf>
    <xf numFmtId="165" fontId="4" fillId="0" borderId="17" xfId="15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5" fontId="4" fillId="0" borderId="0" xfId="15" applyNumberFormat="1" applyFont="1" applyFill="1" applyBorder="1" applyAlignment="1">
      <alignment horizontal="center"/>
    </xf>
    <xf numFmtId="164" fontId="4" fillId="0" borderId="3" xfId="15" applyNumberFormat="1" applyFont="1" applyFill="1" applyBorder="1" applyAlignment="1">
      <alignment horizontal="center" vertical="top"/>
    </xf>
    <xf numFmtId="165" fontId="4" fillId="0" borderId="3" xfId="15" applyNumberFormat="1" applyFont="1" applyFill="1" applyBorder="1" applyAlignment="1">
      <alignment horizontal="center"/>
    </xf>
    <xf numFmtId="165" fontId="4" fillId="0" borderId="5" xfId="15" applyNumberFormat="1" applyFont="1" applyFill="1" applyBorder="1" applyAlignment="1">
      <alignment horizontal="center"/>
    </xf>
    <xf numFmtId="165" fontId="4" fillId="0" borderId="18" xfId="15" applyNumberFormat="1" applyFont="1" applyFill="1" applyBorder="1" applyAlignment="1">
      <alignment horizontal="center" vertical="top"/>
    </xf>
    <xf numFmtId="165" fontId="4" fillId="0" borderId="6" xfId="15" applyNumberFormat="1" applyFont="1" applyFill="1" applyBorder="1" applyAlignment="1">
      <alignment horizontal="center"/>
    </xf>
    <xf numFmtId="165" fontId="4" fillId="0" borderId="19" xfId="15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/>
    </xf>
    <xf numFmtId="165" fontId="4" fillId="0" borderId="18" xfId="15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5" fontId="4" fillId="0" borderId="10" xfId="15" applyNumberFormat="1" applyFont="1" applyFill="1" applyBorder="1" applyAlignment="1">
      <alignment horizontal="center"/>
    </xf>
    <xf numFmtId="165" fontId="4" fillId="0" borderId="20" xfId="15" applyNumberFormat="1" applyFont="1" applyFill="1" applyBorder="1" applyAlignment="1">
      <alignment horizontal="center"/>
    </xf>
    <xf numFmtId="165" fontId="4" fillId="0" borderId="21" xfId="15" applyNumberFormat="1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165" fontId="5" fillId="0" borderId="1" xfId="15" applyNumberFormat="1" applyFont="1" applyFill="1" applyBorder="1" applyAlignment="1">
      <alignment horizontal="center" vertical="top"/>
    </xf>
    <xf numFmtId="165" fontId="5" fillId="0" borderId="8" xfId="15" applyNumberFormat="1" applyFont="1" applyFill="1" applyBorder="1" applyAlignment="1">
      <alignment horizontal="center" vertical="top"/>
    </xf>
    <xf numFmtId="165" fontId="4" fillId="0" borderId="1" xfId="15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 horizontal="center"/>
    </xf>
    <xf numFmtId="165" fontId="0" fillId="0" borderId="0" xfId="15" applyNumberFormat="1" applyFill="1" applyAlignment="1">
      <alignment/>
    </xf>
    <xf numFmtId="164" fontId="0" fillId="0" borderId="0" xfId="15" applyNumberFormat="1" applyFill="1" applyAlignment="1">
      <alignment horizontal="center" vertical="top"/>
    </xf>
    <xf numFmtId="164" fontId="4" fillId="0" borderId="23" xfId="15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/>
    </xf>
    <xf numFmtId="165" fontId="4" fillId="0" borderId="1" xfId="15" applyNumberFormat="1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164" fontId="4" fillId="0" borderId="5" xfId="15" applyNumberFormat="1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49" fontId="4" fillId="0" borderId="5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165" fontId="5" fillId="0" borderId="1" xfId="15" applyNumberFormat="1" applyFont="1" applyFill="1" applyBorder="1" applyAlignment="1">
      <alignment vertical="top"/>
    </xf>
    <xf numFmtId="0" fontId="5" fillId="0" borderId="9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5" fillId="0" borderId="22" xfId="0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165" fontId="5" fillId="0" borderId="2" xfId="15" applyNumberFormat="1" applyFont="1" applyFill="1" applyBorder="1" applyAlignment="1">
      <alignment vertical="top"/>
    </xf>
    <xf numFmtId="49" fontId="5" fillId="0" borderId="5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 wrapText="1"/>
    </xf>
    <xf numFmtId="165" fontId="5" fillId="0" borderId="5" xfId="15" applyNumberFormat="1" applyFont="1" applyFill="1" applyBorder="1" applyAlignment="1">
      <alignment vertical="top"/>
    </xf>
    <xf numFmtId="0" fontId="5" fillId="0" borderId="25" xfId="0" applyFont="1" applyFill="1" applyBorder="1" applyAlignment="1">
      <alignment horizontal="center" vertical="top"/>
    </xf>
    <xf numFmtId="49" fontId="5" fillId="0" borderId="26" xfId="0" applyNumberFormat="1" applyFont="1" applyFill="1" applyBorder="1" applyAlignment="1">
      <alignment horizontal="center" vertical="top"/>
    </xf>
    <xf numFmtId="0" fontId="5" fillId="0" borderId="26" xfId="0" applyFont="1" applyFill="1" applyBorder="1" applyAlignment="1">
      <alignment horizontal="center" vertical="top" wrapText="1"/>
    </xf>
    <xf numFmtId="165" fontId="5" fillId="0" borderId="26" xfId="15" applyNumberFormat="1" applyFont="1" applyFill="1" applyBorder="1" applyAlignment="1">
      <alignment vertical="top"/>
    </xf>
    <xf numFmtId="164" fontId="5" fillId="0" borderId="27" xfId="15" applyNumberFormat="1" applyFont="1" applyFill="1" applyBorder="1" applyAlignment="1">
      <alignment horizontal="center" vertical="top"/>
    </xf>
    <xf numFmtId="165" fontId="5" fillId="0" borderId="27" xfId="15" applyNumberFormat="1" applyFont="1" applyFill="1" applyBorder="1" applyAlignment="1">
      <alignment vertical="top"/>
    </xf>
    <xf numFmtId="164" fontId="5" fillId="0" borderId="28" xfId="15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tabSelected="1" view="pageBreakPreview" zoomScale="75" zoomScaleNormal="25" zoomScaleSheetLayoutView="75" workbookViewId="0" topLeftCell="A1">
      <selection activeCell="G8" sqref="G8"/>
    </sheetView>
  </sheetViews>
  <sheetFormatPr defaultColWidth="9.00390625" defaultRowHeight="12.75"/>
  <cols>
    <col min="1" max="1" width="10.25390625" style="32" customWidth="1"/>
    <col min="2" max="2" width="8.125" style="91" customWidth="1"/>
    <col min="3" max="3" width="74.375" style="32" customWidth="1"/>
    <col min="4" max="4" width="18.25390625" style="92" customWidth="1"/>
    <col min="5" max="5" width="17.625" style="5" customWidth="1"/>
    <col min="6" max="6" width="17.25390625" style="92" customWidth="1"/>
    <col min="7" max="7" width="12.625" style="93" customWidth="1"/>
    <col min="8" max="8" width="17.875" style="40" customWidth="1"/>
    <col min="9" max="10" width="17.375" style="40" customWidth="1"/>
    <col min="11" max="11" width="13.875" style="42" customWidth="1"/>
    <col min="12" max="12" width="18.125" style="40" customWidth="1"/>
    <col min="13" max="13" width="19.125" style="40" customWidth="1"/>
    <col min="14" max="14" width="18.25390625" style="40" customWidth="1"/>
    <col min="15" max="15" width="11.375" style="43" customWidth="1"/>
    <col min="16" max="16384" width="9.125" style="5" customWidth="1"/>
  </cols>
  <sheetData>
    <row r="1" spans="1:7" ht="15.75">
      <c r="A1" s="36"/>
      <c r="B1" s="37"/>
      <c r="C1" s="36"/>
      <c r="D1" s="38"/>
      <c r="E1" s="39"/>
      <c r="F1" s="40"/>
      <c r="G1" s="41"/>
    </row>
    <row r="2" spans="1:13" ht="20.25">
      <c r="A2" s="36"/>
      <c r="B2" s="37"/>
      <c r="C2" s="36"/>
      <c r="D2" s="38"/>
      <c r="E2" s="39"/>
      <c r="F2" s="40"/>
      <c r="G2" s="41"/>
      <c r="M2" s="44" t="s">
        <v>134</v>
      </c>
    </row>
    <row r="3" spans="1:15" s="50" customFormat="1" ht="20.25">
      <c r="A3" s="125" t="s">
        <v>133</v>
      </c>
      <c r="B3" s="46"/>
      <c r="C3" s="45"/>
      <c r="D3" s="47"/>
      <c r="E3" s="48"/>
      <c r="F3" s="47"/>
      <c r="G3" s="41"/>
      <c r="H3" s="47"/>
      <c r="I3" s="47"/>
      <c r="J3" s="47"/>
      <c r="K3" s="42"/>
      <c r="L3" s="47"/>
      <c r="M3" s="47"/>
      <c r="N3" s="47"/>
      <c r="O3" s="49"/>
    </row>
    <row r="4" spans="1:7" ht="16.5" thickBot="1">
      <c r="A4" s="51"/>
      <c r="B4" s="52"/>
      <c r="C4" s="51"/>
      <c r="D4" s="40"/>
      <c r="E4" s="53"/>
      <c r="F4" s="40"/>
      <c r="G4" s="41"/>
    </row>
    <row r="5" spans="1:15" s="64" customFormat="1" ht="18.75">
      <c r="A5" s="54" t="s">
        <v>0</v>
      </c>
      <c r="B5" s="55" t="s">
        <v>74</v>
      </c>
      <c r="C5" s="56" t="s">
        <v>75</v>
      </c>
      <c r="D5" s="57"/>
      <c r="E5" s="58" t="s">
        <v>31</v>
      </c>
      <c r="F5" s="59"/>
      <c r="G5" s="60"/>
      <c r="H5" s="61"/>
      <c r="I5" s="59" t="s">
        <v>30</v>
      </c>
      <c r="J5" s="59"/>
      <c r="K5" s="62"/>
      <c r="L5" s="61"/>
      <c r="M5" s="59" t="s">
        <v>23</v>
      </c>
      <c r="N5" s="59"/>
      <c r="O5" s="63"/>
    </row>
    <row r="6" spans="1:15" s="75" customFormat="1" ht="15">
      <c r="A6" s="65"/>
      <c r="B6" s="103"/>
      <c r="C6" s="95"/>
      <c r="D6" s="66" t="s">
        <v>24</v>
      </c>
      <c r="E6" s="67" t="s">
        <v>26</v>
      </c>
      <c r="F6" s="68" t="s">
        <v>28</v>
      </c>
      <c r="G6" s="69" t="s">
        <v>29</v>
      </c>
      <c r="H6" s="70" t="s">
        <v>24</v>
      </c>
      <c r="I6" s="70" t="s">
        <v>26</v>
      </c>
      <c r="J6" s="71" t="s">
        <v>28</v>
      </c>
      <c r="K6" s="72" t="s">
        <v>29</v>
      </c>
      <c r="L6" s="71" t="s">
        <v>24</v>
      </c>
      <c r="M6" s="71" t="s">
        <v>26</v>
      </c>
      <c r="N6" s="73" t="s">
        <v>28</v>
      </c>
      <c r="O6" s="74" t="s">
        <v>29</v>
      </c>
    </row>
    <row r="7" spans="1:15" s="75" customFormat="1" ht="15">
      <c r="A7" s="28"/>
      <c r="B7" s="104"/>
      <c r="C7" s="96"/>
      <c r="D7" s="76" t="s">
        <v>25</v>
      </c>
      <c r="E7" s="77" t="s">
        <v>27</v>
      </c>
      <c r="F7" s="68"/>
      <c r="G7" s="69" t="s">
        <v>138</v>
      </c>
      <c r="H7" s="78" t="s">
        <v>25</v>
      </c>
      <c r="I7" s="78" t="s">
        <v>27</v>
      </c>
      <c r="J7" s="78"/>
      <c r="K7" s="72" t="s">
        <v>137</v>
      </c>
      <c r="L7" s="78" t="s">
        <v>25</v>
      </c>
      <c r="M7" s="78" t="s">
        <v>27</v>
      </c>
      <c r="N7" s="79"/>
      <c r="O7" s="80" t="s">
        <v>136</v>
      </c>
    </row>
    <row r="8" spans="1:15" s="27" customFormat="1" ht="15.75">
      <c r="A8" s="81">
        <v>1</v>
      </c>
      <c r="B8" s="82" t="s">
        <v>135</v>
      </c>
      <c r="C8" s="83">
        <v>3</v>
      </c>
      <c r="D8" s="26">
        <v>4</v>
      </c>
      <c r="E8" s="26">
        <v>5</v>
      </c>
      <c r="F8" s="26">
        <v>6</v>
      </c>
      <c r="G8" s="84">
        <v>7</v>
      </c>
      <c r="H8" s="26">
        <v>8</v>
      </c>
      <c r="I8" s="26">
        <v>9</v>
      </c>
      <c r="J8" s="26">
        <v>10</v>
      </c>
      <c r="K8" s="84">
        <v>11</v>
      </c>
      <c r="L8" s="26">
        <v>12</v>
      </c>
      <c r="M8" s="26">
        <v>13</v>
      </c>
      <c r="N8" s="26">
        <v>14</v>
      </c>
      <c r="O8" s="85">
        <v>15</v>
      </c>
    </row>
    <row r="9" spans="1:15" s="27" customFormat="1" ht="15.75">
      <c r="A9" s="105" t="s">
        <v>124</v>
      </c>
      <c r="B9" s="106"/>
      <c r="C9" s="107" t="s">
        <v>125</v>
      </c>
      <c r="D9" s="26">
        <f>SUM(D10)</f>
        <v>0</v>
      </c>
      <c r="E9" s="26">
        <f>SUM(E10)</f>
        <v>7841</v>
      </c>
      <c r="F9" s="26">
        <f>SUM(F10)</f>
        <v>7840</v>
      </c>
      <c r="G9" s="23">
        <v>99.9</v>
      </c>
      <c r="H9" s="26">
        <f>SUM(H10)</f>
        <v>0</v>
      </c>
      <c r="I9" s="26">
        <f>SUM(I10)</f>
        <v>0</v>
      </c>
      <c r="J9" s="26">
        <f>SUM(J10)</f>
        <v>0</v>
      </c>
      <c r="K9" s="23" t="str">
        <f>IF(AND(I9&gt;0,J9&gt;0),J9/I9*100,"-")</f>
        <v>-</v>
      </c>
      <c r="L9" s="108">
        <f aca="true" t="shared" si="0" ref="L9:N10">D9+H9</f>
        <v>0</v>
      </c>
      <c r="M9" s="108">
        <f t="shared" si="0"/>
        <v>7841</v>
      </c>
      <c r="N9" s="108">
        <f t="shared" si="0"/>
        <v>7840</v>
      </c>
      <c r="O9" s="25">
        <v>99.9</v>
      </c>
    </row>
    <row r="10" spans="1:15" s="100" customFormat="1" ht="48.75" customHeight="1">
      <c r="A10" s="102"/>
      <c r="B10" s="21" t="s">
        <v>46</v>
      </c>
      <c r="C10" s="20" t="s">
        <v>41</v>
      </c>
      <c r="D10" s="98">
        <v>0</v>
      </c>
      <c r="E10" s="98">
        <v>7841</v>
      </c>
      <c r="F10" s="98">
        <v>7840</v>
      </c>
      <c r="G10" s="22">
        <v>99.9</v>
      </c>
      <c r="H10" s="98">
        <v>0</v>
      </c>
      <c r="I10" s="98">
        <v>0</v>
      </c>
      <c r="J10" s="98">
        <v>0</v>
      </c>
      <c r="K10" s="22" t="str">
        <f>IF(AND(I10&gt;0,J10&gt;0),J10/I10*100,"-")</f>
        <v>-</v>
      </c>
      <c r="L10" s="1">
        <f t="shared" si="0"/>
        <v>0</v>
      </c>
      <c r="M10" s="1">
        <f t="shared" si="0"/>
        <v>7841</v>
      </c>
      <c r="N10" s="1">
        <f t="shared" si="0"/>
        <v>7840</v>
      </c>
      <c r="O10" s="24">
        <v>99.9</v>
      </c>
    </row>
    <row r="11" spans="1:15" s="27" customFormat="1" ht="15.75">
      <c r="A11" s="105" t="s">
        <v>76</v>
      </c>
      <c r="B11" s="106"/>
      <c r="C11" s="107" t="s">
        <v>77</v>
      </c>
      <c r="D11" s="26">
        <f>SUM(D12:D15)</f>
        <v>150000</v>
      </c>
      <c r="E11" s="26">
        <f>SUM(E12:E15)</f>
        <v>247400</v>
      </c>
      <c r="F11" s="26">
        <f>SUM(F12:F15)</f>
        <v>299032</v>
      </c>
      <c r="G11" s="23">
        <f>IF(AND(E11&gt;0,F11&gt;0),F11/E11*100,"-")</f>
        <v>120.86984640258692</v>
      </c>
      <c r="H11" s="26">
        <f>SUM(H12:H15)</f>
        <v>0</v>
      </c>
      <c r="I11" s="26">
        <f>SUM(I12:I15)</f>
        <v>12981494</v>
      </c>
      <c r="J11" s="26">
        <f>SUM(J12:J15)</f>
        <v>11243878</v>
      </c>
      <c r="K11" s="23">
        <f>IF(AND(I11&gt;0,J11&gt;0),J11/I11*100,"-")</f>
        <v>86.61466854277327</v>
      </c>
      <c r="L11" s="108">
        <f>D11+H11</f>
        <v>150000</v>
      </c>
      <c r="M11" s="108">
        <f aca="true" t="shared" si="1" ref="L11:N17">E11+I11</f>
        <v>13228894</v>
      </c>
      <c r="N11" s="108">
        <f t="shared" si="1"/>
        <v>11542910</v>
      </c>
      <c r="O11" s="25">
        <f>IF(AND(M11&gt;0,N11&gt;0),N11/M11*100,"-")</f>
        <v>87.25529133425667</v>
      </c>
    </row>
    <row r="12" spans="1:15" s="30" customFormat="1" ht="18" customHeight="1">
      <c r="A12" s="97"/>
      <c r="B12" s="21" t="s">
        <v>43</v>
      </c>
      <c r="C12" s="20" t="s">
        <v>20</v>
      </c>
      <c r="D12" s="29">
        <v>0</v>
      </c>
      <c r="E12" s="29">
        <v>0</v>
      </c>
      <c r="F12" s="29">
        <v>158</v>
      </c>
      <c r="G12" s="22" t="str">
        <f aca="true" t="shared" si="2" ref="G12:G69">IF(AND(E12&gt;0,F12&gt;0),F12/E12*100,"-")</f>
        <v>-</v>
      </c>
      <c r="H12" s="29">
        <v>0</v>
      </c>
      <c r="I12" s="29">
        <v>0</v>
      </c>
      <c r="J12" s="29">
        <v>0</v>
      </c>
      <c r="K12" s="22" t="str">
        <f aca="true" t="shared" si="3" ref="K12:K59">IF(AND(I12&gt;0,J12&gt;0),J12/I12*100,"-")</f>
        <v>-</v>
      </c>
      <c r="L12" s="1">
        <f t="shared" si="1"/>
        <v>0</v>
      </c>
      <c r="M12" s="1">
        <f t="shared" si="1"/>
        <v>0</v>
      </c>
      <c r="N12" s="1">
        <f t="shared" si="1"/>
        <v>158</v>
      </c>
      <c r="O12" s="24" t="str">
        <f aca="true" t="shared" si="4" ref="O12:O59">IF(AND(M12&gt;0,N12&gt;0),N12/M12*100,"-")</f>
        <v>-</v>
      </c>
    </row>
    <row r="13" spans="1:15" s="30" customFormat="1" ht="18" customHeight="1">
      <c r="A13" s="65"/>
      <c r="B13" s="21" t="s">
        <v>44</v>
      </c>
      <c r="C13" s="20" t="s">
        <v>15</v>
      </c>
      <c r="D13" s="29">
        <v>150000</v>
      </c>
      <c r="E13" s="29">
        <v>247400</v>
      </c>
      <c r="F13" s="29">
        <v>298874</v>
      </c>
      <c r="G13" s="22">
        <f>IF(AND(E13&gt;0,F13&gt;0),F13/E13*100,"-")</f>
        <v>120.80598221503638</v>
      </c>
      <c r="H13" s="29">
        <v>0</v>
      </c>
      <c r="I13" s="29">
        <v>0</v>
      </c>
      <c r="J13" s="29">
        <v>0</v>
      </c>
      <c r="K13" s="22" t="str">
        <f>IF(AND(I13&gt;0,J13&gt;0),J13/I13*100,"-")</f>
        <v>-</v>
      </c>
      <c r="L13" s="1">
        <f aca="true" t="shared" si="5" ref="L13:N14">D13+H13</f>
        <v>150000</v>
      </c>
      <c r="M13" s="1">
        <f t="shared" si="5"/>
        <v>247400</v>
      </c>
      <c r="N13" s="1">
        <f t="shared" si="5"/>
        <v>298874</v>
      </c>
      <c r="O13" s="24">
        <f>IF(AND(M13&gt;0,N13&gt;0),N13/M13*100,"-")</f>
        <v>120.80598221503638</v>
      </c>
    </row>
    <row r="14" spans="1:15" s="100" customFormat="1" ht="47.25" customHeight="1">
      <c r="A14" s="10"/>
      <c r="B14" s="21" t="s">
        <v>103</v>
      </c>
      <c r="C14" s="20" t="s">
        <v>108</v>
      </c>
      <c r="D14" s="98">
        <v>0</v>
      </c>
      <c r="E14" s="98">
        <v>0</v>
      </c>
      <c r="F14" s="98">
        <v>0</v>
      </c>
      <c r="G14" s="22" t="str">
        <f>IF(AND(E14&gt;0,F14&gt;0),F14/E14*100,"-")</f>
        <v>-</v>
      </c>
      <c r="H14" s="98">
        <v>0</v>
      </c>
      <c r="I14" s="98">
        <v>1737616</v>
      </c>
      <c r="J14" s="98">
        <v>0</v>
      </c>
      <c r="K14" s="22" t="str">
        <f>IF(AND(I14&gt;0,J14&gt;0),J14/I14*100,"-")</f>
        <v>-</v>
      </c>
      <c r="L14" s="1">
        <f t="shared" si="5"/>
        <v>0</v>
      </c>
      <c r="M14" s="1">
        <f t="shared" si="5"/>
        <v>1737616</v>
      </c>
      <c r="N14" s="1">
        <f t="shared" si="5"/>
        <v>0</v>
      </c>
      <c r="O14" s="24" t="str">
        <f>IF(AND(M14&gt;0,N14&gt;0),N14/M14*100,"-")</f>
        <v>-</v>
      </c>
    </row>
    <row r="15" spans="1:15" s="100" customFormat="1" ht="47.25" customHeight="1">
      <c r="A15" s="99"/>
      <c r="B15" s="21" t="s">
        <v>126</v>
      </c>
      <c r="C15" s="20" t="s">
        <v>127</v>
      </c>
      <c r="D15" s="98">
        <v>0</v>
      </c>
      <c r="E15" s="98">
        <v>0</v>
      </c>
      <c r="F15" s="98">
        <v>0</v>
      </c>
      <c r="G15" s="22" t="str">
        <f t="shared" si="2"/>
        <v>-</v>
      </c>
      <c r="H15" s="98">
        <v>0</v>
      </c>
      <c r="I15" s="98">
        <v>11243878</v>
      </c>
      <c r="J15" s="98">
        <v>11243878</v>
      </c>
      <c r="K15" s="22">
        <f t="shared" si="3"/>
        <v>100</v>
      </c>
      <c r="L15" s="1">
        <f t="shared" si="1"/>
        <v>0</v>
      </c>
      <c r="M15" s="1">
        <f t="shared" si="1"/>
        <v>11243878</v>
      </c>
      <c r="N15" s="1">
        <f t="shared" si="1"/>
        <v>11243878</v>
      </c>
      <c r="O15" s="24">
        <f t="shared" si="4"/>
        <v>100</v>
      </c>
    </row>
    <row r="16" spans="1:15" s="110" customFormat="1" ht="15.75">
      <c r="A16" s="109">
        <v>700</v>
      </c>
      <c r="B16" s="21"/>
      <c r="C16" s="107" t="s">
        <v>1</v>
      </c>
      <c r="D16" s="108">
        <f>SUM(D17:D25)</f>
        <v>2930000</v>
      </c>
      <c r="E16" s="108">
        <f>SUM(E17:E25)</f>
        <v>3303000</v>
      </c>
      <c r="F16" s="108">
        <f>SUM(F17:F25)</f>
        <v>3284514</v>
      </c>
      <c r="G16" s="23">
        <f t="shared" si="2"/>
        <v>99.44032697547684</v>
      </c>
      <c r="H16" s="108">
        <f>SUM(H17:H25)</f>
        <v>23000</v>
      </c>
      <c r="I16" s="108">
        <f>SUM(I17:I25)</f>
        <v>23000</v>
      </c>
      <c r="J16" s="108">
        <f>SUM(J17:J25)</f>
        <v>23000</v>
      </c>
      <c r="K16" s="23">
        <f t="shared" si="3"/>
        <v>100</v>
      </c>
      <c r="L16" s="108">
        <f t="shared" si="1"/>
        <v>2953000</v>
      </c>
      <c r="M16" s="108">
        <f t="shared" si="1"/>
        <v>3326000</v>
      </c>
      <c r="N16" s="108">
        <f t="shared" si="1"/>
        <v>3307514</v>
      </c>
      <c r="O16" s="25">
        <f t="shared" si="4"/>
        <v>99.44419723391461</v>
      </c>
    </row>
    <row r="17" spans="1:15" s="19" customFormat="1" ht="15">
      <c r="A17" s="10"/>
      <c r="B17" s="21" t="s">
        <v>87</v>
      </c>
      <c r="C17" s="20" t="s">
        <v>32</v>
      </c>
      <c r="D17" s="1">
        <v>400000</v>
      </c>
      <c r="E17" s="1">
        <v>400000</v>
      </c>
      <c r="F17" s="2">
        <v>299496</v>
      </c>
      <c r="G17" s="22">
        <f t="shared" si="2"/>
        <v>74.874</v>
      </c>
      <c r="H17" s="1">
        <v>0</v>
      </c>
      <c r="I17" s="1">
        <v>0</v>
      </c>
      <c r="J17" s="1">
        <v>0</v>
      </c>
      <c r="K17" s="22" t="str">
        <f t="shared" si="3"/>
        <v>-</v>
      </c>
      <c r="L17" s="2">
        <f t="shared" si="1"/>
        <v>400000</v>
      </c>
      <c r="M17" s="1">
        <f t="shared" si="1"/>
        <v>400000</v>
      </c>
      <c r="N17" s="1">
        <f t="shared" si="1"/>
        <v>299496</v>
      </c>
      <c r="O17" s="24">
        <f t="shared" si="4"/>
        <v>74.874</v>
      </c>
    </row>
    <row r="18" spans="1:15" s="19" customFormat="1" ht="15">
      <c r="A18" s="10"/>
      <c r="B18" s="21" t="s">
        <v>82</v>
      </c>
      <c r="C18" s="20" t="s">
        <v>2</v>
      </c>
      <c r="D18" s="1">
        <v>0</v>
      </c>
      <c r="E18" s="1">
        <v>0</v>
      </c>
      <c r="F18" s="2">
        <v>1206</v>
      </c>
      <c r="G18" s="22" t="str">
        <f t="shared" si="2"/>
        <v>-</v>
      </c>
      <c r="H18" s="1">
        <v>0</v>
      </c>
      <c r="I18" s="1">
        <v>0</v>
      </c>
      <c r="J18" s="1">
        <v>0</v>
      </c>
      <c r="K18" s="22" t="str">
        <f t="shared" si="3"/>
        <v>-</v>
      </c>
      <c r="L18" s="2">
        <f aca="true" t="shared" si="6" ref="L18:L69">D18+H18</f>
        <v>0</v>
      </c>
      <c r="M18" s="1">
        <f aca="true" t="shared" si="7" ref="M18:M69">E18+I18</f>
        <v>0</v>
      </c>
      <c r="N18" s="1">
        <f aca="true" t="shared" si="8" ref="N18:N69">F18+J18</f>
        <v>1206</v>
      </c>
      <c r="O18" s="24" t="str">
        <f t="shared" si="4"/>
        <v>-</v>
      </c>
    </row>
    <row r="19" spans="1:15" s="19" customFormat="1" ht="63" customHeight="1">
      <c r="A19" s="10"/>
      <c r="B19" s="21" t="s">
        <v>88</v>
      </c>
      <c r="C19" s="20" t="s">
        <v>42</v>
      </c>
      <c r="D19" s="1">
        <v>830000</v>
      </c>
      <c r="E19" s="1">
        <v>830000</v>
      </c>
      <c r="F19" s="1">
        <v>604725</v>
      </c>
      <c r="G19" s="22">
        <f t="shared" si="2"/>
        <v>72.85843373493975</v>
      </c>
      <c r="H19" s="1">
        <v>0</v>
      </c>
      <c r="I19" s="1">
        <v>0</v>
      </c>
      <c r="J19" s="1">
        <v>0</v>
      </c>
      <c r="K19" s="22" t="str">
        <f t="shared" si="3"/>
        <v>-</v>
      </c>
      <c r="L19" s="1">
        <f t="shared" si="6"/>
        <v>830000</v>
      </c>
      <c r="M19" s="1">
        <f t="shared" si="7"/>
        <v>830000</v>
      </c>
      <c r="N19" s="1">
        <f t="shared" si="8"/>
        <v>604725</v>
      </c>
      <c r="O19" s="24">
        <f t="shared" si="4"/>
        <v>72.85843373493975</v>
      </c>
    </row>
    <row r="20" spans="1:15" ht="30">
      <c r="A20" s="10"/>
      <c r="B20" s="11" t="s">
        <v>89</v>
      </c>
      <c r="C20" s="12" t="s">
        <v>71</v>
      </c>
      <c r="D20" s="1">
        <v>0</v>
      </c>
      <c r="E20" s="1">
        <v>41000</v>
      </c>
      <c r="F20" s="1">
        <v>46479</v>
      </c>
      <c r="G20" s="22">
        <f t="shared" si="2"/>
        <v>113.36341463414634</v>
      </c>
      <c r="H20" s="1">
        <v>0</v>
      </c>
      <c r="I20" s="1">
        <v>0</v>
      </c>
      <c r="J20" s="1">
        <v>0</v>
      </c>
      <c r="K20" s="23" t="str">
        <f t="shared" si="3"/>
        <v>-</v>
      </c>
      <c r="L20" s="1">
        <f t="shared" si="6"/>
        <v>0</v>
      </c>
      <c r="M20" s="1">
        <f t="shared" si="7"/>
        <v>41000</v>
      </c>
      <c r="N20" s="1">
        <f t="shared" si="8"/>
        <v>46479</v>
      </c>
      <c r="O20" s="24">
        <f t="shared" si="4"/>
        <v>113.36341463414634</v>
      </c>
    </row>
    <row r="21" spans="1:15" ht="30">
      <c r="A21" s="10"/>
      <c r="B21" s="21" t="s">
        <v>99</v>
      </c>
      <c r="C21" s="20" t="s">
        <v>104</v>
      </c>
      <c r="D21" s="1">
        <v>1700000</v>
      </c>
      <c r="E21" s="1">
        <v>1700000</v>
      </c>
      <c r="F21" s="1">
        <v>1458318</v>
      </c>
      <c r="G21" s="22">
        <f t="shared" si="2"/>
        <v>85.78341176470589</v>
      </c>
      <c r="H21" s="1">
        <v>0</v>
      </c>
      <c r="I21" s="1">
        <v>0</v>
      </c>
      <c r="J21" s="1">
        <v>0</v>
      </c>
      <c r="K21" s="23" t="str">
        <f t="shared" si="3"/>
        <v>-</v>
      </c>
      <c r="L21" s="1">
        <f t="shared" si="6"/>
        <v>1700000</v>
      </c>
      <c r="M21" s="1">
        <f t="shared" si="7"/>
        <v>1700000</v>
      </c>
      <c r="N21" s="1">
        <f t="shared" si="8"/>
        <v>1458318</v>
      </c>
      <c r="O21" s="24">
        <f t="shared" si="4"/>
        <v>85.78341176470589</v>
      </c>
    </row>
    <row r="22" spans="1:15" ht="15.75">
      <c r="A22" s="10"/>
      <c r="B22" s="21" t="s">
        <v>100</v>
      </c>
      <c r="C22" s="20" t="s">
        <v>105</v>
      </c>
      <c r="D22" s="1">
        <v>0</v>
      </c>
      <c r="E22" s="1">
        <v>325000</v>
      </c>
      <c r="F22" s="1">
        <v>725870</v>
      </c>
      <c r="G22" s="22">
        <f t="shared" si="2"/>
        <v>223.3446153846154</v>
      </c>
      <c r="H22" s="1">
        <v>0</v>
      </c>
      <c r="I22" s="1">
        <v>0</v>
      </c>
      <c r="J22" s="1">
        <v>0</v>
      </c>
      <c r="K22" s="23" t="str">
        <f t="shared" si="3"/>
        <v>-</v>
      </c>
      <c r="L22" s="1">
        <f t="shared" si="6"/>
        <v>0</v>
      </c>
      <c r="M22" s="1">
        <f t="shared" si="7"/>
        <v>325000</v>
      </c>
      <c r="N22" s="1">
        <f t="shared" si="8"/>
        <v>725870</v>
      </c>
      <c r="O22" s="24">
        <f t="shared" si="4"/>
        <v>223.3446153846154</v>
      </c>
    </row>
    <row r="23" spans="1:15" ht="15.75">
      <c r="A23" s="10"/>
      <c r="B23" s="21" t="s">
        <v>43</v>
      </c>
      <c r="C23" s="20" t="s">
        <v>20</v>
      </c>
      <c r="D23" s="1">
        <v>0</v>
      </c>
      <c r="E23" s="1">
        <v>7000</v>
      </c>
      <c r="F23" s="1">
        <v>8182</v>
      </c>
      <c r="G23" s="22">
        <f t="shared" si="2"/>
        <v>116.88571428571429</v>
      </c>
      <c r="H23" s="1">
        <v>0</v>
      </c>
      <c r="I23" s="1">
        <v>0</v>
      </c>
      <c r="J23" s="1">
        <v>0</v>
      </c>
      <c r="K23" s="23" t="str">
        <f t="shared" si="3"/>
        <v>-</v>
      </c>
      <c r="L23" s="1">
        <f t="shared" si="6"/>
        <v>0</v>
      </c>
      <c r="M23" s="1">
        <f t="shared" si="7"/>
        <v>7000</v>
      </c>
      <c r="N23" s="1">
        <f t="shared" si="8"/>
        <v>8182</v>
      </c>
      <c r="O23" s="24">
        <f t="shared" si="4"/>
        <v>116.88571428571429</v>
      </c>
    </row>
    <row r="24" spans="1:15" ht="45">
      <c r="A24" s="10"/>
      <c r="B24" s="21" t="s">
        <v>45</v>
      </c>
      <c r="C24" s="12" t="s">
        <v>40</v>
      </c>
      <c r="D24" s="1">
        <v>0</v>
      </c>
      <c r="E24" s="1">
        <v>0</v>
      </c>
      <c r="F24" s="1">
        <v>0</v>
      </c>
      <c r="G24" s="22" t="str">
        <f t="shared" si="2"/>
        <v>-</v>
      </c>
      <c r="H24" s="1">
        <v>23000</v>
      </c>
      <c r="I24" s="1">
        <v>23000</v>
      </c>
      <c r="J24" s="1">
        <v>23000</v>
      </c>
      <c r="K24" s="22">
        <f t="shared" si="3"/>
        <v>100</v>
      </c>
      <c r="L24" s="1">
        <f t="shared" si="6"/>
        <v>23000</v>
      </c>
      <c r="M24" s="1">
        <f t="shared" si="7"/>
        <v>23000</v>
      </c>
      <c r="N24" s="1">
        <f t="shared" si="8"/>
        <v>23000</v>
      </c>
      <c r="O24" s="24">
        <f t="shared" si="4"/>
        <v>100</v>
      </c>
    </row>
    <row r="25" spans="1:15" s="19" customFormat="1" ht="45">
      <c r="A25" s="10"/>
      <c r="B25" s="11" t="s">
        <v>101</v>
      </c>
      <c r="C25" s="20" t="s">
        <v>106</v>
      </c>
      <c r="D25" s="1">
        <v>0</v>
      </c>
      <c r="E25" s="1">
        <v>0</v>
      </c>
      <c r="F25" s="1">
        <v>140238</v>
      </c>
      <c r="G25" s="22" t="str">
        <f t="shared" si="2"/>
        <v>-</v>
      </c>
      <c r="H25" s="1">
        <v>0</v>
      </c>
      <c r="I25" s="1">
        <v>0</v>
      </c>
      <c r="J25" s="1">
        <v>0</v>
      </c>
      <c r="K25" s="22" t="str">
        <f t="shared" si="3"/>
        <v>-</v>
      </c>
      <c r="L25" s="1">
        <f t="shared" si="6"/>
        <v>0</v>
      </c>
      <c r="M25" s="1">
        <f t="shared" si="7"/>
        <v>0</v>
      </c>
      <c r="N25" s="1">
        <f t="shared" si="8"/>
        <v>140238</v>
      </c>
      <c r="O25" s="24" t="str">
        <f t="shared" si="4"/>
        <v>-</v>
      </c>
    </row>
    <row r="26" spans="1:15" s="113" customFormat="1" ht="15.75">
      <c r="A26" s="111">
        <v>710</v>
      </c>
      <c r="B26" s="112"/>
      <c r="C26" s="107" t="s">
        <v>3</v>
      </c>
      <c r="D26" s="108">
        <f>SUM(D27:D31)</f>
        <v>0</v>
      </c>
      <c r="E26" s="108">
        <f>SUM(E27:E31)</f>
        <v>280000</v>
      </c>
      <c r="F26" s="108">
        <f>SUM(F27:F31)</f>
        <v>186375</v>
      </c>
      <c r="G26" s="23">
        <f t="shared" si="2"/>
        <v>66.5625</v>
      </c>
      <c r="H26" s="108">
        <f>SUM(H27:H31)</f>
        <v>300100</v>
      </c>
      <c r="I26" s="108">
        <f>SUM(I27:I31)</f>
        <v>323186</v>
      </c>
      <c r="J26" s="108">
        <f>SUM(J27:J31)</f>
        <v>324113</v>
      </c>
      <c r="K26" s="23">
        <f t="shared" si="3"/>
        <v>100.28683173157253</v>
      </c>
      <c r="L26" s="108">
        <f t="shared" si="6"/>
        <v>300100</v>
      </c>
      <c r="M26" s="108">
        <f t="shared" si="7"/>
        <v>603186</v>
      </c>
      <c r="N26" s="108">
        <f t="shared" si="8"/>
        <v>510488</v>
      </c>
      <c r="O26" s="25">
        <f t="shared" si="4"/>
        <v>84.63193774391316</v>
      </c>
    </row>
    <row r="27" spans="1:15" s="7" customFormat="1" ht="15">
      <c r="A27" s="6"/>
      <c r="B27" s="21" t="s">
        <v>43</v>
      </c>
      <c r="C27" s="20" t="s">
        <v>20</v>
      </c>
      <c r="D27" s="1">
        <v>0</v>
      </c>
      <c r="E27" s="1">
        <v>0</v>
      </c>
      <c r="F27" s="2">
        <v>0</v>
      </c>
      <c r="G27" s="22" t="str">
        <f t="shared" si="2"/>
        <v>-</v>
      </c>
      <c r="H27" s="1">
        <v>0</v>
      </c>
      <c r="I27" s="1">
        <v>0</v>
      </c>
      <c r="J27" s="17">
        <v>1182</v>
      </c>
      <c r="K27" s="22" t="str">
        <f t="shared" si="3"/>
        <v>-</v>
      </c>
      <c r="L27" s="1">
        <f t="shared" si="6"/>
        <v>0</v>
      </c>
      <c r="M27" s="1">
        <f t="shared" si="7"/>
        <v>0</v>
      </c>
      <c r="N27" s="1">
        <f t="shared" si="8"/>
        <v>1182</v>
      </c>
      <c r="O27" s="24" t="str">
        <f t="shared" si="4"/>
        <v>-</v>
      </c>
    </row>
    <row r="28" spans="1:15" s="7" customFormat="1" ht="47.25" customHeight="1">
      <c r="A28" s="6"/>
      <c r="B28" s="21" t="s">
        <v>128</v>
      </c>
      <c r="C28" s="20" t="s">
        <v>129</v>
      </c>
      <c r="D28" s="1">
        <v>0</v>
      </c>
      <c r="E28" s="1">
        <v>2500</v>
      </c>
      <c r="F28" s="2">
        <v>2500</v>
      </c>
      <c r="G28" s="22">
        <f t="shared" si="2"/>
        <v>100</v>
      </c>
      <c r="H28" s="1">
        <v>0</v>
      </c>
      <c r="I28" s="1">
        <v>0</v>
      </c>
      <c r="J28" s="17">
        <v>0</v>
      </c>
      <c r="K28" s="22" t="str">
        <f t="shared" si="3"/>
        <v>-</v>
      </c>
      <c r="L28" s="1">
        <f t="shared" si="6"/>
        <v>0</v>
      </c>
      <c r="M28" s="1">
        <f t="shared" si="7"/>
        <v>2500</v>
      </c>
      <c r="N28" s="1">
        <f t="shared" si="8"/>
        <v>2500</v>
      </c>
      <c r="O28" s="24">
        <f t="shared" si="4"/>
        <v>100</v>
      </c>
    </row>
    <row r="29" spans="1:15" ht="45">
      <c r="A29" s="10"/>
      <c r="B29" s="21" t="s">
        <v>45</v>
      </c>
      <c r="C29" s="20" t="s">
        <v>40</v>
      </c>
      <c r="D29" s="1">
        <v>0</v>
      </c>
      <c r="E29" s="1">
        <v>0</v>
      </c>
      <c r="F29" s="2">
        <v>0</v>
      </c>
      <c r="G29" s="22" t="str">
        <f t="shared" si="2"/>
        <v>-</v>
      </c>
      <c r="H29" s="1">
        <f>50000+250100</f>
        <v>300100</v>
      </c>
      <c r="I29" s="1">
        <v>323186</v>
      </c>
      <c r="J29" s="1">
        <v>322856</v>
      </c>
      <c r="K29" s="22">
        <f t="shared" si="3"/>
        <v>99.8978916165923</v>
      </c>
      <c r="L29" s="1">
        <f t="shared" si="6"/>
        <v>300100</v>
      </c>
      <c r="M29" s="1">
        <f t="shared" si="7"/>
        <v>323186</v>
      </c>
      <c r="N29" s="1">
        <f t="shared" si="8"/>
        <v>322856</v>
      </c>
      <c r="O29" s="24">
        <f t="shared" si="4"/>
        <v>99.8978916165923</v>
      </c>
    </row>
    <row r="30" spans="1:15" ht="45">
      <c r="A30" s="10"/>
      <c r="B30" s="14" t="s">
        <v>101</v>
      </c>
      <c r="C30" s="20" t="s">
        <v>106</v>
      </c>
      <c r="D30" s="17">
        <v>0</v>
      </c>
      <c r="E30" s="17">
        <v>0</v>
      </c>
      <c r="F30" s="18">
        <v>0</v>
      </c>
      <c r="G30" s="22" t="str">
        <f t="shared" si="2"/>
        <v>-</v>
      </c>
      <c r="H30" s="1">
        <v>0</v>
      </c>
      <c r="I30" s="1">
        <v>0</v>
      </c>
      <c r="J30" s="1">
        <v>75</v>
      </c>
      <c r="K30" s="22" t="str">
        <f t="shared" si="3"/>
        <v>-</v>
      </c>
      <c r="L30" s="1">
        <f t="shared" si="6"/>
        <v>0</v>
      </c>
      <c r="M30" s="1">
        <f t="shared" si="7"/>
        <v>0</v>
      </c>
      <c r="N30" s="1">
        <f t="shared" si="8"/>
        <v>75</v>
      </c>
      <c r="O30" s="24" t="str">
        <f t="shared" si="4"/>
        <v>-</v>
      </c>
    </row>
    <row r="31" spans="1:15" ht="45">
      <c r="A31" s="10"/>
      <c r="B31" s="14" t="s">
        <v>103</v>
      </c>
      <c r="C31" s="20" t="s">
        <v>108</v>
      </c>
      <c r="D31" s="17">
        <v>0</v>
      </c>
      <c r="E31" s="17">
        <v>277500</v>
      </c>
      <c r="F31" s="18">
        <v>183875</v>
      </c>
      <c r="G31" s="22">
        <f t="shared" si="2"/>
        <v>66.26126126126127</v>
      </c>
      <c r="H31" s="17">
        <v>0</v>
      </c>
      <c r="I31" s="17">
        <v>0</v>
      </c>
      <c r="J31" s="17">
        <v>0</v>
      </c>
      <c r="K31" s="22" t="str">
        <f t="shared" si="3"/>
        <v>-</v>
      </c>
      <c r="L31" s="1">
        <f t="shared" si="6"/>
        <v>0</v>
      </c>
      <c r="M31" s="1">
        <f t="shared" si="7"/>
        <v>277500</v>
      </c>
      <c r="N31" s="1">
        <f t="shared" si="8"/>
        <v>183875</v>
      </c>
      <c r="O31" s="24">
        <f t="shared" si="4"/>
        <v>66.26126126126127</v>
      </c>
    </row>
    <row r="32" spans="1:15" s="113" customFormat="1" ht="15.75">
      <c r="A32" s="111">
        <v>750</v>
      </c>
      <c r="B32" s="112"/>
      <c r="C32" s="107" t="s">
        <v>4</v>
      </c>
      <c r="D32" s="108">
        <f>SUM(D33:D38)</f>
        <v>1456784</v>
      </c>
      <c r="E32" s="108">
        <f>SUM(E33:E38)</f>
        <v>1627492</v>
      </c>
      <c r="F32" s="108">
        <f>SUM(F33:F38)</f>
        <v>1296414</v>
      </c>
      <c r="G32" s="23">
        <f t="shared" si="2"/>
        <v>79.65716574950906</v>
      </c>
      <c r="H32" s="108">
        <f>SUM(H33:H38)</f>
        <v>106407</v>
      </c>
      <c r="I32" s="108">
        <f>SUM(I33:I38)</f>
        <v>151257</v>
      </c>
      <c r="J32" s="108">
        <f>SUM(J33:J38)</f>
        <v>149696</v>
      </c>
      <c r="K32" s="23">
        <f t="shared" si="3"/>
        <v>98.96798164713037</v>
      </c>
      <c r="L32" s="114">
        <f t="shared" si="6"/>
        <v>1563191</v>
      </c>
      <c r="M32" s="108">
        <f t="shared" si="7"/>
        <v>1778749</v>
      </c>
      <c r="N32" s="108">
        <f t="shared" si="8"/>
        <v>1446110</v>
      </c>
      <c r="O32" s="25">
        <f t="shared" si="4"/>
        <v>81.29927269108795</v>
      </c>
    </row>
    <row r="33" spans="1:15" s="19" customFormat="1" ht="18" customHeight="1">
      <c r="A33" s="10"/>
      <c r="B33" s="21" t="s">
        <v>86</v>
      </c>
      <c r="C33" s="20" t="s">
        <v>5</v>
      </c>
      <c r="D33" s="1">
        <v>1195000</v>
      </c>
      <c r="E33" s="1">
        <v>1195000</v>
      </c>
      <c r="F33" s="2">
        <v>992020</v>
      </c>
      <c r="G33" s="22">
        <f t="shared" si="2"/>
        <v>83.0142259414226</v>
      </c>
      <c r="H33" s="1">
        <v>0</v>
      </c>
      <c r="I33" s="1">
        <v>0</v>
      </c>
      <c r="J33" s="1">
        <v>0</v>
      </c>
      <c r="K33" s="22" t="str">
        <f t="shared" si="3"/>
        <v>-</v>
      </c>
      <c r="L33" s="2">
        <f t="shared" si="6"/>
        <v>1195000</v>
      </c>
      <c r="M33" s="1">
        <f t="shared" si="7"/>
        <v>1195000</v>
      </c>
      <c r="N33" s="1">
        <f t="shared" si="8"/>
        <v>992020</v>
      </c>
      <c r="O33" s="24">
        <f t="shared" si="4"/>
        <v>83.0142259414226</v>
      </c>
    </row>
    <row r="34" spans="1:15" s="19" customFormat="1" ht="45">
      <c r="A34" s="10"/>
      <c r="B34" s="21" t="s">
        <v>46</v>
      </c>
      <c r="C34" s="20" t="s">
        <v>41</v>
      </c>
      <c r="D34" s="1">
        <v>261784</v>
      </c>
      <c r="E34" s="1">
        <v>261784</v>
      </c>
      <c r="F34" s="2">
        <v>261784</v>
      </c>
      <c r="G34" s="22">
        <f t="shared" si="2"/>
        <v>100</v>
      </c>
      <c r="H34" s="1">
        <v>0</v>
      </c>
      <c r="I34" s="1">
        <v>0</v>
      </c>
      <c r="J34" s="1">
        <v>0</v>
      </c>
      <c r="K34" s="22" t="str">
        <f t="shared" si="3"/>
        <v>-</v>
      </c>
      <c r="L34" s="2">
        <f t="shared" si="6"/>
        <v>261784</v>
      </c>
      <c r="M34" s="1">
        <f t="shared" si="7"/>
        <v>261784</v>
      </c>
      <c r="N34" s="1">
        <f t="shared" si="8"/>
        <v>261784</v>
      </c>
      <c r="O34" s="24">
        <f t="shared" si="4"/>
        <v>100</v>
      </c>
    </row>
    <row r="35" spans="1:15" ht="45">
      <c r="A35" s="10"/>
      <c r="B35" s="21" t="s">
        <v>45</v>
      </c>
      <c r="C35" s="20" t="s">
        <v>40</v>
      </c>
      <c r="D35" s="3">
        <v>0</v>
      </c>
      <c r="E35" s="3">
        <v>0</v>
      </c>
      <c r="F35" s="4">
        <v>0</v>
      </c>
      <c r="G35" s="22" t="str">
        <f t="shared" si="2"/>
        <v>-</v>
      </c>
      <c r="H35" s="3">
        <v>106407</v>
      </c>
      <c r="I35" s="3">
        <v>147484</v>
      </c>
      <c r="J35" s="3">
        <v>145924</v>
      </c>
      <c r="K35" s="22">
        <f t="shared" si="3"/>
        <v>98.94225814325623</v>
      </c>
      <c r="L35" s="2">
        <f t="shared" si="6"/>
        <v>106407</v>
      </c>
      <c r="M35" s="1">
        <f t="shared" si="7"/>
        <v>147484</v>
      </c>
      <c r="N35" s="1">
        <f t="shared" si="8"/>
        <v>145924</v>
      </c>
      <c r="O35" s="24">
        <f t="shared" si="4"/>
        <v>98.94225814325623</v>
      </c>
    </row>
    <row r="36" spans="1:15" s="19" customFormat="1" ht="48" customHeight="1">
      <c r="A36" s="10"/>
      <c r="B36" s="21" t="s">
        <v>102</v>
      </c>
      <c r="C36" s="20" t="s">
        <v>107</v>
      </c>
      <c r="D36" s="1">
        <v>0</v>
      </c>
      <c r="E36" s="1">
        <v>0</v>
      </c>
      <c r="F36" s="2">
        <v>0</v>
      </c>
      <c r="G36" s="22" t="str">
        <f t="shared" si="2"/>
        <v>-</v>
      </c>
      <c r="H36" s="1">
        <v>0</v>
      </c>
      <c r="I36" s="1">
        <v>3773</v>
      </c>
      <c r="J36" s="1">
        <v>3772</v>
      </c>
      <c r="K36" s="22">
        <v>99.9</v>
      </c>
      <c r="L36" s="2">
        <f t="shared" si="6"/>
        <v>0</v>
      </c>
      <c r="M36" s="1">
        <f t="shared" si="7"/>
        <v>3773</v>
      </c>
      <c r="N36" s="1">
        <f t="shared" si="8"/>
        <v>3772</v>
      </c>
      <c r="O36" s="24">
        <v>99.9</v>
      </c>
    </row>
    <row r="37" spans="1:15" ht="45">
      <c r="A37" s="10"/>
      <c r="B37" s="21" t="s">
        <v>101</v>
      </c>
      <c r="C37" s="20" t="s">
        <v>106</v>
      </c>
      <c r="D37" s="1">
        <v>0</v>
      </c>
      <c r="E37" s="1">
        <v>0</v>
      </c>
      <c r="F37" s="2">
        <v>9900</v>
      </c>
      <c r="G37" s="22" t="str">
        <f t="shared" si="2"/>
        <v>-</v>
      </c>
      <c r="H37" s="1">
        <v>0</v>
      </c>
      <c r="I37" s="1">
        <v>0</v>
      </c>
      <c r="J37" s="1">
        <v>0</v>
      </c>
      <c r="K37" s="22" t="str">
        <f t="shared" si="3"/>
        <v>-</v>
      </c>
      <c r="L37" s="2">
        <f t="shared" si="6"/>
        <v>0</v>
      </c>
      <c r="M37" s="1">
        <f t="shared" si="7"/>
        <v>0</v>
      </c>
      <c r="N37" s="1">
        <f t="shared" si="8"/>
        <v>9900</v>
      </c>
      <c r="O37" s="24" t="str">
        <f t="shared" si="4"/>
        <v>-</v>
      </c>
    </row>
    <row r="38" spans="1:15" ht="48" customHeight="1">
      <c r="A38" s="10"/>
      <c r="B38" s="21" t="s">
        <v>103</v>
      </c>
      <c r="C38" s="20" t="s">
        <v>108</v>
      </c>
      <c r="D38" s="1">
        <v>0</v>
      </c>
      <c r="E38" s="1">
        <v>170708</v>
      </c>
      <c r="F38" s="2">
        <v>32710</v>
      </c>
      <c r="G38" s="22">
        <f t="shared" si="2"/>
        <v>19.161374979497154</v>
      </c>
      <c r="H38" s="1">
        <v>0</v>
      </c>
      <c r="I38" s="1">
        <v>0</v>
      </c>
      <c r="J38" s="1">
        <v>0</v>
      </c>
      <c r="K38" s="22" t="str">
        <f t="shared" si="3"/>
        <v>-</v>
      </c>
      <c r="L38" s="2">
        <f t="shared" si="6"/>
        <v>0</v>
      </c>
      <c r="M38" s="1">
        <f t="shared" si="7"/>
        <v>170708</v>
      </c>
      <c r="N38" s="1">
        <f t="shared" si="8"/>
        <v>32710</v>
      </c>
      <c r="O38" s="24">
        <f t="shared" si="4"/>
        <v>19.161374979497154</v>
      </c>
    </row>
    <row r="39" spans="1:15" s="113" customFormat="1" ht="35.25" customHeight="1">
      <c r="A39" s="111">
        <v>751</v>
      </c>
      <c r="B39" s="112"/>
      <c r="C39" s="107" t="s">
        <v>47</v>
      </c>
      <c r="D39" s="108">
        <f>SUM(D40)</f>
        <v>7995</v>
      </c>
      <c r="E39" s="108">
        <f>SUM(E40)</f>
        <v>156680</v>
      </c>
      <c r="F39" s="108">
        <f>SUM(F40)</f>
        <v>153180</v>
      </c>
      <c r="G39" s="23">
        <f t="shared" si="2"/>
        <v>97.76614756190962</v>
      </c>
      <c r="H39" s="108">
        <f>SUM(H40)</f>
        <v>0</v>
      </c>
      <c r="I39" s="108">
        <f>SUM(I40)</f>
        <v>0</v>
      </c>
      <c r="J39" s="108">
        <f>SUM(J40)</f>
        <v>0</v>
      </c>
      <c r="K39" s="22" t="str">
        <f t="shared" si="3"/>
        <v>-</v>
      </c>
      <c r="L39" s="114">
        <f t="shared" si="6"/>
        <v>7995</v>
      </c>
      <c r="M39" s="108">
        <f t="shared" si="7"/>
        <v>156680</v>
      </c>
      <c r="N39" s="108">
        <f t="shared" si="8"/>
        <v>153180</v>
      </c>
      <c r="O39" s="25">
        <f t="shared" si="4"/>
        <v>97.76614756190962</v>
      </c>
    </row>
    <row r="40" spans="1:15" s="19" customFormat="1" ht="45">
      <c r="A40" s="10"/>
      <c r="B40" s="11" t="s">
        <v>46</v>
      </c>
      <c r="C40" s="20" t="s">
        <v>41</v>
      </c>
      <c r="D40" s="3">
        <v>7995</v>
      </c>
      <c r="E40" s="3">
        <v>156680</v>
      </c>
      <c r="F40" s="4">
        <v>153180</v>
      </c>
      <c r="G40" s="22">
        <f t="shared" si="2"/>
        <v>97.76614756190962</v>
      </c>
      <c r="H40" s="3">
        <v>0</v>
      </c>
      <c r="I40" s="3">
        <v>0</v>
      </c>
      <c r="J40" s="3">
        <v>0</v>
      </c>
      <c r="K40" s="22" t="str">
        <f t="shared" si="3"/>
        <v>-</v>
      </c>
      <c r="L40" s="2">
        <f t="shared" si="6"/>
        <v>7995</v>
      </c>
      <c r="M40" s="1">
        <f t="shared" si="7"/>
        <v>156680</v>
      </c>
      <c r="N40" s="1">
        <f t="shared" si="8"/>
        <v>153180</v>
      </c>
      <c r="O40" s="24">
        <f t="shared" si="4"/>
        <v>97.76614756190962</v>
      </c>
    </row>
    <row r="41" spans="1:15" s="113" customFormat="1" ht="15.75" customHeight="1">
      <c r="A41" s="111">
        <v>754</v>
      </c>
      <c r="B41" s="115"/>
      <c r="C41" s="116" t="s">
        <v>48</v>
      </c>
      <c r="D41" s="117">
        <f>SUM(D42:D47)</f>
        <v>0</v>
      </c>
      <c r="E41" s="117">
        <f>SUM(E42:E47)</f>
        <v>31000</v>
      </c>
      <c r="F41" s="117">
        <f>SUM(F42:F47)</f>
        <v>30950</v>
      </c>
      <c r="G41" s="23">
        <f t="shared" si="2"/>
        <v>99.83870967741936</v>
      </c>
      <c r="H41" s="117">
        <f>SUM(H42:H47)</f>
        <v>5236000</v>
      </c>
      <c r="I41" s="117">
        <f>SUM(I42:I47)</f>
        <v>5251241</v>
      </c>
      <c r="J41" s="117">
        <f>SUM(J42:J47)</f>
        <v>5257771</v>
      </c>
      <c r="K41" s="23">
        <f t="shared" si="3"/>
        <v>100.12435155804123</v>
      </c>
      <c r="L41" s="114">
        <f t="shared" si="6"/>
        <v>5236000</v>
      </c>
      <c r="M41" s="108">
        <f t="shared" si="7"/>
        <v>5282241</v>
      </c>
      <c r="N41" s="108">
        <f t="shared" si="8"/>
        <v>5288721</v>
      </c>
      <c r="O41" s="25">
        <f t="shared" si="4"/>
        <v>100.12267520546676</v>
      </c>
    </row>
    <row r="42" spans="1:15" s="13" customFormat="1" ht="15.75" customHeight="1">
      <c r="A42" s="10"/>
      <c r="B42" s="21" t="s">
        <v>43</v>
      </c>
      <c r="C42" s="20" t="s">
        <v>20</v>
      </c>
      <c r="D42" s="1">
        <v>0</v>
      </c>
      <c r="E42" s="1">
        <v>0</v>
      </c>
      <c r="F42" s="2">
        <v>0</v>
      </c>
      <c r="G42" s="22" t="str">
        <f t="shared" si="2"/>
        <v>-</v>
      </c>
      <c r="H42" s="1">
        <v>0</v>
      </c>
      <c r="I42" s="1">
        <v>0</v>
      </c>
      <c r="J42" s="1">
        <v>6618</v>
      </c>
      <c r="K42" s="22" t="str">
        <f t="shared" si="3"/>
        <v>-</v>
      </c>
      <c r="L42" s="2">
        <f t="shared" si="6"/>
        <v>0</v>
      </c>
      <c r="M42" s="1">
        <f t="shared" si="7"/>
        <v>0</v>
      </c>
      <c r="N42" s="1">
        <f t="shared" si="8"/>
        <v>6618</v>
      </c>
      <c r="O42" s="24" t="str">
        <f t="shared" si="4"/>
        <v>-</v>
      </c>
    </row>
    <row r="43" spans="1:15" s="13" customFormat="1" ht="15.75" customHeight="1">
      <c r="A43" s="10"/>
      <c r="B43" s="21" t="s">
        <v>51</v>
      </c>
      <c r="C43" s="31" t="s">
        <v>85</v>
      </c>
      <c r="D43" s="1">
        <v>0</v>
      </c>
      <c r="E43" s="1">
        <v>1000</v>
      </c>
      <c r="F43" s="2">
        <v>1000</v>
      </c>
      <c r="G43" s="22">
        <f t="shared" si="2"/>
        <v>100</v>
      </c>
      <c r="H43" s="1">
        <v>0</v>
      </c>
      <c r="I43" s="1">
        <v>0</v>
      </c>
      <c r="J43" s="1">
        <v>0</v>
      </c>
      <c r="K43" s="22" t="str">
        <f t="shared" si="3"/>
        <v>-</v>
      </c>
      <c r="L43" s="2">
        <f t="shared" si="6"/>
        <v>0</v>
      </c>
      <c r="M43" s="1">
        <f t="shared" si="7"/>
        <v>1000</v>
      </c>
      <c r="N43" s="1">
        <f t="shared" si="8"/>
        <v>1000</v>
      </c>
      <c r="O43" s="24">
        <f t="shared" si="4"/>
        <v>100</v>
      </c>
    </row>
    <row r="44" spans="1:15" s="13" customFormat="1" ht="47.25" customHeight="1">
      <c r="A44" s="10"/>
      <c r="B44" s="21" t="s">
        <v>45</v>
      </c>
      <c r="C44" s="20" t="s">
        <v>40</v>
      </c>
      <c r="D44" s="1">
        <v>0</v>
      </c>
      <c r="E44" s="1">
        <v>0</v>
      </c>
      <c r="F44" s="2">
        <v>0</v>
      </c>
      <c r="G44" s="22" t="str">
        <f t="shared" si="2"/>
        <v>-</v>
      </c>
      <c r="H44" s="1">
        <v>5196000</v>
      </c>
      <c r="I44" s="1">
        <v>5196000</v>
      </c>
      <c r="J44" s="1">
        <v>5195905</v>
      </c>
      <c r="K44" s="22">
        <v>99.9</v>
      </c>
      <c r="L44" s="2">
        <f t="shared" si="6"/>
        <v>5196000</v>
      </c>
      <c r="M44" s="1">
        <f t="shared" si="7"/>
        <v>5196000</v>
      </c>
      <c r="N44" s="1">
        <f t="shared" si="8"/>
        <v>5195905</v>
      </c>
      <c r="O44" s="24">
        <f t="shared" si="4"/>
        <v>99.99817167051577</v>
      </c>
    </row>
    <row r="45" spans="1:15" ht="45">
      <c r="A45" s="10"/>
      <c r="B45" s="21" t="s">
        <v>101</v>
      </c>
      <c r="C45" s="20" t="s">
        <v>106</v>
      </c>
      <c r="D45" s="1">
        <v>0</v>
      </c>
      <c r="E45" s="1">
        <v>0</v>
      </c>
      <c r="F45" s="2">
        <v>0</v>
      </c>
      <c r="G45" s="22" t="str">
        <f t="shared" si="2"/>
        <v>-</v>
      </c>
      <c r="H45" s="1">
        <v>0</v>
      </c>
      <c r="I45" s="1">
        <v>0</v>
      </c>
      <c r="J45" s="1">
        <v>8</v>
      </c>
      <c r="K45" s="22" t="str">
        <f t="shared" si="3"/>
        <v>-</v>
      </c>
      <c r="L45" s="2">
        <f t="shared" si="6"/>
        <v>0</v>
      </c>
      <c r="M45" s="1">
        <f t="shared" si="7"/>
        <v>0</v>
      </c>
      <c r="N45" s="1">
        <f t="shared" si="8"/>
        <v>8</v>
      </c>
      <c r="O45" s="24" t="str">
        <f t="shared" si="4"/>
        <v>-</v>
      </c>
    </row>
    <row r="46" spans="1:15" ht="45">
      <c r="A46" s="10"/>
      <c r="B46" s="33" t="s">
        <v>52</v>
      </c>
      <c r="C46" s="15" t="s">
        <v>53</v>
      </c>
      <c r="D46" s="34">
        <v>0</v>
      </c>
      <c r="E46" s="34">
        <v>30000</v>
      </c>
      <c r="F46" s="35">
        <v>29950</v>
      </c>
      <c r="G46" s="22">
        <f t="shared" si="2"/>
        <v>99.83333333333333</v>
      </c>
      <c r="H46" s="34">
        <v>30000</v>
      </c>
      <c r="I46" s="34">
        <v>0</v>
      </c>
      <c r="J46" s="34">
        <v>0</v>
      </c>
      <c r="K46" s="22" t="str">
        <f t="shared" si="3"/>
        <v>-</v>
      </c>
      <c r="L46" s="2">
        <f t="shared" si="6"/>
        <v>30000</v>
      </c>
      <c r="M46" s="1">
        <f t="shared" si="7"/>
        <v>30000</v>
      </c>
      <c r="N46" s="1">
        <f t="shared" si="8"/>
        <v>29950</v>
      </c>
      <c r="O46" s="24">
        <f t="shared" si="4"/>
        <v>99.83333333333333</v>
      </c>
    </row>
    <row r="47" spans="1:15" ht="45">
      <c r="A47" s="10"/>
      <c r="B47" s="21" t="s">
        <v>50</v>
      </c>
      <c r="C47" s="20" t="s">
        <v>78</v>
      </c>
      <c r="D47" s="1">
        <v>0</v>
      </c>
      <c r="E47" s="1">
        <v>0</v>
      </c>
      <c r="F47" s="1">
        <v>0</v>
      </c>
      <c r="G47" s="22" t="str">
        <f t="shared" si="2"/>
        <v>-</v>
      </c>
      <c r="H47" s="1">
        <v>10000</v>
      </c>
      <c r="I47" s="1">
        <v>55241</v>
      </c>
      <c r="J47" s="1">
        <v>55240</v>
      </c>
      <c r="K47" s="22">
        <v>99.9</v>
      </c>
      <c r="L47" s="2">
        <f t="shared" si="6"/>
        <v>10000</v>
      </c>
      <c r="M47" s="1">
        <f t="shared" si="7"/>
        <v>55241</v>
      </c>
      <c r="N47" s="1">
        <f t="shared" si="8"/>
        <v>55240</v>
      </c>
      <c r="O47" s="24">
        <v>99.9</v>
      </c>
    </row>
    <row r="48" spans="1:15" s="113" customFormat="1" ht="47.25">
      <c r="A48" s="111">
        <v>756</v>
      </c>
      <c r="B48" s="112"/>
      <c r="C48" s="107" t="s">
        <v>80</v>
      </c>
      <c r="D48" s="108">
        <f>SUM(D49:D67)</f>
        <v>36721987</v>
      </c>
      <c r="E48" s="108">
        <f>SUM(E49:E67)</f>
        <v>40671065</v>
      </c>
      <c r="F48" s="108">
        <f>SUM(F49:F67)</f>
        <v>42643295</v>
      </c>
      <c r="G48" s="23">
        <f t="shared" si="2"/>
        <v>104.84922143051823</v>
      </c>
      <c r="H48" s="108">
        <f>SUM(H49:H67)</f>
        <v>5282101</v>
      </c>
      <c r="I48" s="108">
        <f>SUM(I49:I67)</f>
        <v>5337406</v>
      </c>
      <c r="J48" s="108">
        <f>SUM(J49:J67)</f>
        <v>5525041</v>
      </c>
      <c r="K48" s="23">
        <f t="shared" si="3"/>
        <v>103.51547174788651</v>
      </c>
      <c r="L48" s="114">
        <f>D48+H48</f>
        <v>42004088</v>
      </c>
      <c r="M48" s="108">
        <f>E48+I48</f>
        <v>46008471</v>
      </c>
      <c r="N48" s="108">
        <f>F48+J48</f>
        <v>48168336</v>
      </c>
      <c r="O48" s="25">
        <f t="shared" si="4"/>
        <v>104.69449419434088</v>
      </c>
    </row>
    <row r="49" spans="1:15" ht="15">
      <c r="A49" s="10"/>
      <c r="B49" s="11" t="s">
        <v>97</v>
      </c>
      <c r="C49" s="12" t="s">
        <v>16</v>
      </c>
      <c r="D49" s="1">
        <v>17863989</v>
      </c>
      <c r="E49" s="1">
        <v>18057962</v>
      </c>
      <c r="F49" s="1">
        <v>18687838</v>
      </c>
      <c r="G49" s="22">
        <f t="shared" si="2"/>
        <v>103.48807910881636</v>
      </c>
      <c r="H49" s="1">
        <v>5093349</v>
      </c>
      <c r="I49" s="1">
        <v>5148654</v>
      </c>
      <c r="J49" s="1">
        <v>5328243</v>
      </c>
      <c r="K49" s="22">
        <f t="shared" si="3"/>
        <v>103.48807668955808</v>
      </c>
      <c r="L49" s="2">
        <f t="shared" si="6"/>
        <v>22957338</v>
      </c>
      <c r="M49" s="1">
        <f t="shared" si="7"/>
        <v>23206616</v>
      </c>
      <c r="N49" s="1">
        <f t="shared" si="8"/>
        <v>24016081</v>
      </c>
      <c r="O49" s="94">
        <f t="shared" si="4"/>
        <v>103.48807857207618</v>
      </c>
    </row>
    <row r="50" spans="1:15" ht="15">
      <c r="A50" s="10"/>
      <c r="B50" s="21" t="s">
        <v>98</v>
      </c>
      <c r="C50" s="20" t="s">
        <v>17</v>
      </c>
      <c r="D50" s="1">
        <v>761998</v>
      </c>
      <c r="E50" s="1">
        <v>811998</v>
      </c>
      <c r="F50" s="1">
        <v>943421</v>
      </c>
      <c r="G50" s="22">
        <f t="shared" si="2"/>
        <v>116.18513838704037</v>
      </c>
      <c r="H50" s="86">
        <v>188752</v>
      </c>
      <c r="I50" s="86">
        <v>188752</v>
      </c>
      <c r="J50" s="86">
        <v>196798</v>
      </c>
      <c r="K50" s="22">
        <f t="shared" si="3"/>
        <v>104.262736288887</v>
      </c>
      <c r="L50" s="2">
        <f t="shared" si="6"/>
        <v>950750</v>
      </c>
      <c r="M50" s="1">
        <f t="shared" si="7"/>
        <v>1000750</v>
      </c>
      <c r="N50" s="1">
        <f t="shared" si="8"/>
        <v>1140219</v>
      </c>
      <c r="O50" s="24">
        <f t="shared" si="4"/>
        <v>113.93644766425182</v>
      </c>
    </row>
    <row r="51" spans="1:15" ht="15">
      <c r="A51" s="10"/>
      <c r="B51" s="21" t="s">
        <v>79</v>
      </c>
      <c r="C51" s="20" t="s">
        <v>6</v>
      </c>
      <c r="D51" s="1">
        <f>11765000+2100000</f>
        <v>13865000</v>
      </c>
      <c r="E51" s="1">
        <v>14241000</v>
      </c>
      <c r="F51" s="1">
        <v>14952822</v>
      </c>
      <c r="G51" s="22">
        <f t="shared" si="2"/>
        <v>104.99839898883505</v>
      </c>
      <c r="H51" s="1">
        <v>0</v>
      </c>
      <c r="I51" s="1">
        <v>0</v>
      </c>
      <c r="J51" s="1">
        <v>0</v>
      </c>
      <c r="K51" s="22" t="str">
        <f t="shared" si="3"/>
        <v>-</v>
      </c>
      <c r="L51" s="2">
        <f t="shared" si="6"/>
        <v>13865000</v>
      </c>
      <c r="M51" s="1">
        <f t="shared" si="7"/>
        <v>14241000</v>
      </c>
      <c r="N51" s="1">
        <f t="shared" si="8"/>
        <v>14952822</v>
      </c>
      <c r="O51" s="24">
        <f t="shared" si="4"/>
        <v>104.99839898883505</v>
      </c>
    </row>
    <row r="52" spans="1:15" ht="15">
      <c r="A52" s="10"/>
      <c r="B52" s="21" t="s">
        <v>91</v>
      </c>
      <c r="C52" s="20" t="s">
        <v>7</v>
      </c>
      <c r="D52" s="1">
        <f>6000+270000</f>
        <v>276000</v>
      </c>
      <c r="E52" s="1">
        <v>276000</v>
      </c>
      <c r="F52" s="1">
        <v>263530</v>
      </c>
      <c r="G52" s="22">
        <f t="shared" si="2"/>
        <v>95.48188405797102</v>
      </c>
      <c r="H52" s="1">
        <v>0</v>
      </c>
      <c r="I52" s="1">
        <v>0</v>
      </c>
      <c r="J52" s="1">
        <v>0</v>
      </c>
      <c r="K52" s="22" t="str">
        <f t="shared" si="3"/>
        <v>-</v>
      </c>
      <c r="L52" s="2">
        <f t="shared" si="6"/>
        <v>276000</v>
      </c>
      <c r="M52" s="1">
        <f t="shared" si="7"/>
        <v>276000</v>
      </c>
      <c r="N52" s="1">
        <f t="shared" si="8"/>
        <v>263530</v>
      </c>
      <c r="O52" s="24">
        <f t="shared" si="4"/>
        <v>95.48188405797102</v>
      </c>
    </row>
    <row r="53" spans="1:15" ht="15">
      <c r="A53" s="10"/>
      <c r="B53" s="21" t="s">
        <v>92</v>
      </c>
      <c r="C53" s="20" t="s">
        <v>72</v>
      </c>
      <c r="D53" s="1">
        <v>6000</v>
      </c>
      <c r="E53" s="1">
        <v>6000</v>
      </c>
      <c r="F53" s="1">
        <v>7491</v>
      </c>
      <c r="G53" s="22">
        <f>IF(AND(E53&gt;0,F53&gt;0),F53/E53*100,"-")</f>
        <v>124.85</v>
      </c>
      <c r="H53" s="1">
        <v>0</v>
      </c>
      <c r="I53" s="1">
        <v>0</v>
      </c>
      <c r="J53" s="1">
        <v>0</v>
      </c>
      <c r="K53" s="22" t="str">
        <f t="shared" si="3"/>
        <v>-</v>
      </c>
      <c r="L53" s="2">
        <f t="shared" si="6"/>
        <v>6000</v>
      </c>
      <c r="M53" s="1">
        <f t="shared" si="7"/>
        <v>6000</v>
      </c>
      <c r="N53" s="1">
        <f t="shared" si="8"/>
        <v>7491</v>
      </c>
      <c r="O53" s="24">
        <f t="shared" si="4"/>
        <v>124.85</v>
      </c>
    </row>
    <row r="54" spans="1:15" ht="15">
      <c r="A54" s="10"/>
      <c r="B54" s="21" t="s">
        <v>93</v>
      </c>
      <c r="C54" s="20" t="s">
        <v>8</v>
      </c>
      <c r="D54" s="1">
        <f>500000+550000</f>
        <v>1050000</v>
      </c>
      <c r="E54" s="1">
        <f>500000+550000</f>
        <v>1050000</v>
      </c>
      <c r="F54" s="1">
        <v>965433</v>
      </c>
      <c r="G54" s="22">
        <f t="shared" si="2"/>
        <v>91.94600000000001</v>
      </c>
      <c r="H54" s="1">
        <v>0</v>
      </c>
      <c r="I54" s="1">
        <v>0</v>
      </c>
      <c r="J54" s="1">
        <v>0</v>
      </c>
      <c r="K54" s="22" t="str">
        <f t="shared" si="3"/>
        <v>-</v>
      </c>
      <c r="L54" s="2">
        <f t="shared" si="6"/>
        <v>1050000</v>
      </c>
      <c r="M54" s="1">
        <f t="shared" si="7"/>
        <v>1050000</v>
      </c>
      <c r="N54" s="1">
        <f t="shared" si="8"/>
        <v>965433</v>
      </c>
      <c r="O54" s="24">
        <f t="shared" si="4"/>
        <v>91.94600000000001</v>
      </c>
    </row>
    <row r="55" spans="1:15" ht="30">
      <c r="A55" s="10"/>
      <c r="B55" s="21" t="s">
        <v>90</v>
      </c>
      <c r="C55" s="20" t="s">
        <v>54</v>
      </c>
      <c r="D55" s="1">
        <v>50000</v>
      </c>
      <c r="E55" s="1">
        <v>50000</v>
      </c>
      <c r="F55" s="1">
        <v>43864</v>
      </c>
      <c r="G55" s="22">
        <f t="shared" si="2"/>
        <v>87.728</v>
      </c>
      <c r="H55" s="1">
        <v>0</v>
      </c>
      <c r="I55" s="1">
        <v>0</v>
      </c>
      <c r="J55" s="1">
        <v>0</v>
      </c>
      <c r="K55" s="22" t="str">
        <f t="shared" si="3"/>
        <v>-</v>
      </c>
      <c r="L55" s="2">
        <f t="shared" si="6"/>
        <v>50000</v>
      </c>
      <c r="M55" s="1">
        <f t="shared" si="7"/>
        <v>50000</v>
      </c>
      <c r="N55" s="1">
        <f t="shared" si="8"/>
        <v>43864</v>
      </c>
      <c r="O55" s="24">
        <f t="shared" si="4"/>
        <v>87.728</v>
      </c>
    </row>
    <row r="56" spans="1:15" ht="15">
      <c r="A56" s="10"/>
      <c r="B56" s="21" t="s">
        <v>55</v>
      </c>
      <c r="C56" s="20" t="s">
        <v>9</v>
      </c>
      <c r="D56" s="1">
        <v>100000</v>
      </c>
      <c r="E56" s="1">
        <v>112000</v>
      </c>
      <c r="F56" s="1">
        <v>168216</v>
      </c>
      <c r="G56" s="22">
        <f t="shared" si="2"/>
        <v>150.19285714285715</v>
      </c>
      <c r="H56" s="1">
        <v>0</v>
      </c>
      <c r="I56" s="1">
        <v>0</v>
      </c>
      <c r="J56" s="1">
        <v>0</v>
      </c>
      <c r="K56" s="22" t="str">
        <f t="shared" si="3"/>
        <v>-</v>
      </c>
      <c r="L56" s="2">
        <f t="shared" si="6"/>
        <v>100000</v>
      </c>
      <c r="M56" s="1">
        <f t="shared" si="7"/>
        <v>112000</v>
      </c>
      <c r="N56" s="1">
        <f t="shared" si="8"/>
        <v>168216</v>
      </c>
      <c r="O56" s="24">
        <f t="shared" si="4"/>
        <v>150.19285714285715</v>
      </c>
    </row>
    <row r="57" spans="1:15" ht="15">
      <c r="A57" s="10"/>
      <c r="B57" s="21" t="s">
        <v>56</v>
      </c>
      <c r="C57" s="20" t="s">
        <v>10</v>
      </c>
      <c r="D57" s="1">
        <v>25000</v>
      </c>
      <c r="E57" s="1">
        <v>25000</v>
      </c>
      <c r="F57" s="1">
        <v>16880</v>
      </c>
      <c r="G57" s="22">
        <f t="shared" si="2"/>
        <v>67.52</v>
      </c>
      <c r="H57" s="1">
        <v>0</v>
      </c>
      <c r="I57" s="1">
        <v>0</v>
      </c>
      <c r="J57" s="1">
        <v>0</v>
      </c>
      <c r="K57" s="22" t="str">
        <f t="shared" si="3"/>
        <v>-</v>
      </c>
      <c r="L57" s="2">
        <f t="shared" si="6"/>
        <v>25000</v>
      </c>
      <c r="M57" s="1">
        <f t="shared" si="7"/>
        <v>25000</v>
      </c>
      <c r="N57" s="1">
        <f t="shared" si="8"/>
        <v>16880</v>
      </c>
      <c r="O57" s="24">
        <f t="shared" si="4"/>
        <v>67.52</v>
      </c>
    </row>
    <row r="58" spans="1:15" ht="15">
      <c r="A58" s="10"/>
      <c r="B58" s="21" t="s">
        <v>94</v>
      </c>
      <c r="C58" s="20" t="s">
        <v>12</v>
      </c>
      <c r="D58" s="1">
        <v>900000</v>
      </c>
      <c r="E58" s="1">
        <v>900000</v>
      </c>
      <c r="F58" s="1">
        <v>947743</v>
      </c>
      <c r="G58" s="22">
        <f t="shared" si="2"/>
        <v>105.30477777777779</v>
      </c>
      <c r="H58" s="1">
        <v>0</v>
      </c>
      <c r="I58" s="1">
        <v>0</v>
      </c>
      <c r="J58" s="1">
        <v>0</v>
      </c>
      <c r="K58" s="22" t="str">
        <f t="shared" si="3"/>
        <v>-</v>
      </c>
      <c r="L58" s="2">
        <f t="shared" si="6"/>
        <v>900000</v>
      </c>
      <c r="M58" s="1">
        <f t="shared" si="7"/>
        <v>900000</v>
      </c>
      <c r="N58" s="1">
        <f t="shared" si="8"/>
        <v>947743</v>
      </c>
      <c r="O58" s="24">
        <f t="shared" si="4"/>
        <v>105.30477777777779</v>
      </c>
    </row>
    <row r="59" spans="1:15" ht="15">
      <c r="A59" s="10"/>
      <c r="B59" s="21" t="s">
        <v>57</v>
      </c>
      <c r="C59" s="20" t="s">
        <v>11</v>
      </c>
      <c r="D59" s="1">
        <v>284000</v>
      </c>
      <c r="E59" s="1">
        <v>284000</v>
      </c>
      <c r="F59" s="1">
        <v>312720</v>
      </c>
      <c r="G59" s="22">
        <f t="shared" si="2"/>
        <v>110.11267605633803</v>
      </c>
      <c r="H59" s="1">
        <v>0</v>
      </c>
      <c r="I59" s="1">
        <v>0</v>
      </c>
      <c r="J59" s="1">
        <v>0</v>
      </c>
      <c r="K59" s="22" t="str">
        <f t="shared" si="3"/>
        <v>-</v>
      </c>
      <c r="L59" s="2">
        <f t="shared" si="6"/>
        <v>284000</v>
      </c>
      <c r="M59" s="1">
        <f t="shared" si="7"/>
        <v>284000</v>
      </c>
      <c r="N59" s="1">
        <f t="shared" si="8"/>
        <v>312720</v>
      </c>
      <c r="O59" s="24">
        <f t="shared" si="4"/>
        <v>110.11267605633803</v>
      </c>
    </row>
    <row r="60" spans="1:15" ht="15">
      <c r="A60" s="10"/>
      <c r="B60" s="21" t="s">
        <v>58</v>
      </c>
      <c r="C60" s="20" t="s">
        <v>60</v>
      </c>
      <c r="D60" s="1">
        <v>0</v>
      </c>
      <c r="E60" s="1">
        <v>3600</v>
      </c>
      <c r="F60" s="1">
        <v>4056</v>
      </c>
      <c r="G60" s="22">
        <f t="shared" si="2"/>
        <v>112.66666666666667</v>
      </c>
      <c r="H60" s="1">
        <v>0</v>
      </c>
      <c r="I60" s="1">
        <v>0</v>
      </c>
      <c r="J60" s="1">
        <v>0</v>
      </c>
      <c r="K60" s="22" t="str">
        <f aca="true" t="shared" si="9" ref="K60:K96">IF(AND(I60&gt;0,J60&gt;0),J60/I60*100,"-")</f>
        <v>-</v>
      </c>
      <c r="L60" s="2">
        <f t="shared" si="6"/>
        <v>0</v>
      </c>
      <c r="M60" s="1">
        <f t="shared" si="7"/>
        <v>3600</v>
      </c>
      <c r="N60" s="1">
        <f t="shared" si="8"/>
        <v>4056</v>
      </c>
      <c r="O60" s="24">
        <f aca="true" t="shared" si="10" ref="O60:O96">IF(AND(M60&gt;0,N60&gt;0),N60/M60*100,"-")</f>
        <v>112.66666666666667</v>
      </c>
    </row>
    <row r="61" spans="1:15" ht="15">
      <c r="A61" s="10"/>
      <c r="B61" s="21" t="s">
        <v>95</v>
      </c>
      <c r="C61" s="20" t="s">
        <v>39</v>
      </c>
      <c r="D61" s="1">
        <v>550000</v>
      </c>
      <c r="E61" s="1">
        <v>550000</v>
      </c>
      <c r="F61" s="1">
        <v>734150</v>
      </c>
      <c r="G61" s="22">
        <f t="shared" si="2"/>
        <v>133.4818181818182</v>
      </c>
      <c r="H61" s="1">
        <v>0</v>
      </c>
      <c r="I61" s="1">
        <v>0</v>
      </c>
      <c r="J61" s="1">
        <v>0</v>
      </c>
      <c r="K61" s="22" t="str">
        <f t="shared" si="9"/>
        <v>-</v>
      </c>
      <c r="L61" s="2">
        <f t="shared" si="6"/>
        <v>550000</v>
      </c>
      <c r="M61" s="1">
        <f t="shared" si="7"/>
        <v>550000</v>
      </c>
      <c r="N61" s="1">
        <f t="shared" si="8"/>
        <v>734150</v>
      </c>
      <c r="O61" s="24">
        <f t="shared" si="10"/>
        <v>133.4818181818182</v>
      </c>
    </row>
    <row r="62" spans="1:15" ht="15">
      <c r="A62" s="10"/>
      <c r="B62" s="21" t="s">
        <v>81</v>
      </c>
      <c r="C62" s="20" t="s">
        <v>13</v>
      </c>
      <c r="D62" s="1">
        <v>750000</v>
      </c>
      <c r="E62" s="1">
        <v>768200</v>
      </c>
      <c r="F62" s="1">
        <v>778640</v>
      </c>
      <c r="G62" s="22">
        <f t="shared" si="2"/>
        <v>101.35902108825827</v>
      </c>
      <c r="H62" s="1">
        <v>0</v>
      </c>
      <c r="I62" s="1">
        <v>0</v>
      </c>
      <c r="J62" s="1">
        <v>0</v>
      </c>
      <c r="K62" s="22" t="str">
        <f t="shared" si="9"/>
        <v>-</v>
      </c>
      <c r="L62" s="2">
        <f t="shared" si="6"/>
        <v>750000</v>
      </c>
      <c r="M62" s="1">
        <f t="shared" si="7"/>
        <v>768200</v>
      </c>
      <c r="N62" s="1">
        <f t="shared" si="8"/>
        <v>778640</v>
      </c>
      <c r="O62" s="24">
        <f t="shared" si="10"/>
        <v>101.35902108825827</v>
      </c>
    </row>
    <row r="63" spans="1:15" ht="15">
      <c r="A63" s="10"/>
      <c r="B63" s="11" t="s">
        <v>96</v>
      </c>
      <c r="C63" s="12" t="s">
        <v>14</v>
      </c>
      <c r="D63" s="3">
        <v>20000</v>
      </c>
      <c r="E63" s="3">
        <v>20000</v>
      </c>
      <c r="F63" s="4">
        <v>22457</v>
      </c>
      <c r="G63" s="22">
        <f t="shared" si="2"/>
        <v>112.285</v>
      </c>
      <c r="H63" s="3">
        <v>0</v>
      </c>
      <c r="I63" s="3">
        <v>0</v>
      </c>
      <c r="J63" s="3">
        <v>0</v>
      </c>
      <c r="K63" s="22" t="str">
        <f t="shared" si="9"/>
        <v>-</v>
      </c>
      <c r="L63" s="2">
        <f t="shared" si="6"/>
        <v>20000</v>
      </c>
      <c r="M63" s="1">
        <f t="shared" si="7"/>
        <v>20000</v>
      </c>
      <c r="N63" s="1">
        <f t="shared" si="8"/>
        <v>22457</v>
      </c>
      <c r="O63" s="24">
        <f t="shared" si="10"/>
        <v>112.285</v>
      </c>
    </row>
    <row r="64" spans="1:15" ht="15">
      <c r="A64" s="10"/>
      <c r="B64" s="21" t="s">
        <v>82</v>
      </c>
      <c r="C64" s="20" t="s">
        <v>2</v>
      </c>
      <c r="D64" s="1">
        <v>0</v>
      </c>
      <c r="E64" s="1">
        <v>18500</v>
      </c>
      <c r="F64" s="2">
        <v>28631</v>
      </c>
      <c r="G64" s="22">
        <f t="shared" si="2"/>
        <v>154.76216216216216</v>
      </c>
      <c r="H64" s="1">
        <v>0</v>
      </c>
      <c r="I64" s="1">
        <v>0</v>
      </c>
      <c r="J64" s="1">
        <v>0</v>
      </c>
      <c r="K64" s="22" t="str">
        <f t="shared" si="9"/>
        <v>-</v>
      </c>
      <c r="L64" s="2">
        <f t="shared" si="6"/>
        <v>0</v>
      </c>
      <c r="M64" s="1">
        <f t="shared" si="7"/>
        <v>18500</v>
      </c>
      <c r="N64" s="1">
        <f t="shared" si="8"/>
        <v>28631</v>
      </c>
      <c r="O64" s="24">
        <f t="shared" si="10"/>
        <v>154.76216216216216</v>
      </c>
    </row>
    <row r="65" spans="1:15" ht="15">
      <c r="A65" s="10"/>
      <c r="B65" s="21" t="s">
        <v>83</v>
      </c>
      <c r="C65" s="20" t="s">
        <v>33</v>
      </c>
      <c r="D65" s="1">
        <v>100000</v>
      </c>
      <c r="E65" s="1">
        <v>156800</v>
      </c>
      <c r="F65" s="2">
        <v>413524</v>
      </c>
      <c r="G65" s="22">
        <f t="shared" si="2"/>
        <v>263.72704081632656</v>
      </c>
      <c r="H65" s="1">
        <v>0</v>
      </c>
      <c r="I65" s="1">
        <v>0</v>
      </c>
      <c r="J65" s="1">
        <v>0</v>
      </c>
      <c r="K65" s="22" t="str">
        <f t="shared" si="9"/>
        <v>-</v>
      </c>
      <c r="L65" s="2">
        <f t="shared" si="6"/>
        <v>100000</v>
      </c>
      <c r="M65" s="1">
        <f t="shared" si="7"/>
        <v>156800</v>
      </c>
      <c r="N65" s="1">
        <f t="shared" si="8"/>
        <v>413524</v>
      </c>
      <c r="O65" s="24">
        <f t="shared" si="10"/>
        <v>263.72704081632656</v>
      </c>
    </row>
    <row r="66" spans="1:15" ht="15">
      <c r="A66" s="10"/>
      <c r="B66" s="21" t="s">
        <v>44</v>
      </c>
      <c r="C66" s="20" t="s">
        <v>15</v>
      </c>
      <c r="D66" s="1">
        <v>120000</v>
      </c>
      <c r="E66" s="1">
        <v>3225920</v>
      </c>
      <c r="F66" s="2">
        <v>3237794</v>
      </c>
      <c r="G66" s="22">
        <f t="shared" si="2"/>
        <v>100.36808104354726</v>
      </c>
      <c r="H66" s="3">
        <v>0</v>
      </c>
      <c r="I66" s="3">
        <v>0</v>
      </c>
      <c r="J66" s="3">
        <v>0</v>
      </c>
      <c r="K66" s="22" t="str">
        <f t="shared" si="9"/>
        <v>-</v>
      </c>
      <c r="L66" s="2">
        <f t="shared" si="6"/>
        <v>120000</v>
      </c>
      <c r="M66" s="1">
        <f t="shared" si="7"/>
        <v>3225920</v>
      </c>
      <c r="N66" s="1">
        <f t="shared" si="8"/>
        <v>3237794</v>
      </c>
      <c r="O66" s="24">
        <f t="shared" si="10"/>
        <v>100.36808104354726</v>
      </c>
    </row>
    <row r="67" spans="1:15" ht="30">
      <c r="A67" s="10"/>
      <c r="B67" s="11" t="s">
        <v>59</v>
      </c>
      <c r="C67" s="12" t="s">
        <v>61</v>
      </c>
      <c r="D67" s="3">
        <v>0</v>
      </c>
      <c r="E67" s="3">
        <v>114085</v>
      </c>
      <c r="F67" s="4">
        <v>114085</v>
      </c>
      <c r="G67" s="22">
        <f t="shared" si="2"/>
        <v>100</v>
      </c>
      <c r="H67" s="1">
        <v>0</v>
      </c>
      <c r="I67" s="1">
        <v>0</v>
      </c>
      <c r="J67" s="1">
        <v>0</v>
      </c>
      <c r="K67" s="22" t="str">
        <f t="shared" si="9"/>
        <v>-</v>
      </c>
      <c r="L67" s="2">
        <f t="shared" si="6"/>
        <v>0</v>
      </c>
      <c r="M67" s="1">
        <f t="shared" si="7"/>
        <v>114085</v>
      </c>
      <c r="N67" s="1">
        <f t="shared" si="8"/>
        <v>114085</v>
      </c>
      <c r="O67" s="24">
        <f t="shared" si="10"/>
        <v>100</v>
      </c>
    </row>
    <row r="68" spans="1:15" s="113" customFormat="1" ht="15.75">
      <c r="A68" s="111">
        <v>757</v>
      </c>
      <c r="B68" s="112"/>
      <c r="C68" s="107" t="s">
        <v>114</v>
      </c>
      <c r="D68" s="108">
        <f>SUM(D69)</f>
        <v>0</v>
      </c>
      <c r="E68" s="108">
        <f>SUM(E69)</f>
        <v>88015</v>
      </c>
      <c r="F68" s="108">
        <f>SUM(F69)</f>
        <v>88015</v>
      </c>
      <c r="G68" s="23">
        <f t="shared" si="2"/>
        <v>100</v>
      </c>
      <c r="H68" s="108">
        <f>SUM(H69)</f>
        <v>0</v>
      </c>
      <c r="I68" s="108">
        <f>SUM(I69)</f>
        <v>0</v>
      </c>
      <c r="J68" s="108">
        <f>SUM(J69)</f>
        <v>0</v>
      </c>
      <c r="K68" s="23" t="str">
        <f>IF(AND(I68&gt;0,J68&gt;0),J68/I68*100,"-")</f>
        <v>-</v>
      </c>
      <c r="L68" s="114">
        <f t="shared" si="6"/>
        <v>0</v>
      </c>
      <c r="M68" s="108">
        <f t="shared" si="7"/>
        <v>88015</v>
      </c>
      <c r="N68" s="108">
        <f t="shared" si="8"/>
        <v>88015</v>
      </c>
      <c r="O68" s="25">
        <f>IF(AND(M68&gt;0,N68&gt;0),N68/M68*100,"-")</f>
        <v>100</v>
      </c>
    </row>
    <row r="69" spans="1:15" ht="15.75" customHeight="1">
      <c r="A69" s="10"/>
      <c r="B69" s="21" t="s">
        <v>113</v>
      </c>
      <c r="C69" s="20" t="s">
        <v>115</v>
      </c>
      <c r="D69" s="1">
        <v>0</v>
      </c>
      <c r="E69" s="1">
        <v>88015</v>
      </c>
      <c r="F69" s="1">
        <v>88015</v>
      </c>
      <c r="G69" s="22">
        <f t="shared" si="2"/>
        <v>100</v>
      </c>
      <c r="H69" s="1">
        <v>0</v>
      </c>
      <c r="I69" s="1">
        <v>0</v>
      </c>
      <c r="J69" s="1">
        <v>0</v>
      </c>
      <c r="K69" s="22" t="str">
        <f>IF(AND(I69&gt;0,J69&gt;0),J69/I69*100,"-")</f>
        <v>-</v>
      </c>
      <c r="L69" s="2">
        <f t="shared" si="6"/>
        <v>0</v>
      </c>
      <c r="M69" s="1">
        <f t="shared" si="7"/>
        <v>88015</v>
      </c>
      <c r="N69" s="1">
        <f t="shared" si="8"/>
        <v>88015</v>
      </c>
      <c r="O69" s="24">
        <f>IF(AND(M69&gt;0,N69&gt;0),N69/M69*100,"-")</f>
        <v>100</v>
      </c>
    </row>
    <row r="70" spans="1:15" s="113" customFormat="1" ht="15.75">
      <c r="A70" s="111">
        <v>758</v>
      </c>
      <c r="B70" s="112"/>
      <c r="C70" s="107" t="s">
        <v>18</v>
      </c>
      <c r="D70" s="108">
        <f>SUM(D71:D78)</f>
        <v>22072528</v>
      </c>
      <c r="E70" s="108">
        <f>SUM(E71:E78)</f>
        <v>22736228</v>
      </c>
      <c r="F70" s="108">
        <f>SUM(F71:F78)</f>
        <v>22724036</v>
      </c>
      <c r="G70" s="23">
        <f aca="true" t="shared" si="11" ref="G70:G100">IF(AND(E70&gt;0,F70&gt;0),F70/E70*100,"-")</f>
        <v>99.94637632944216</v>
      </c>
      <c r="H70" s="108">
        <f>SUM(H71:H78)</f>
        <v>22095226</v>
      </c>
      <c r="I70" s="108">
        <f>SUM(I71:I78)</f>
        <v>23152809</v>
      </c>
      <c r="J70" s="108">
        <f>SUM(J71:J78)</f>
        <v>23152809</v>
      </c>
      <c r="K70" s="23">
        <f t="shared" si="9"/>
        <v>100</v>
      </c>
      <c r="L70" s="114">
        <f aca="true" t="shared" si="12" ref="L70:L100">D70+H70</f>
        <v>44167754</v>
      </c>
      <c r="M70" s="108">
        <f aca="true" t="shared" si="13" ref="M70:M100">E70+I70</f>
        <v>45889037</v>
      </c>
      <c r="N70" s="108">
        <f aca="true" t="shared" si="14" ref="N70:N100">F70+J70</f>
        <v>45876845</v>
      </c>
      <c r="O70" s="25">
        <f t="shared" si="10"/>
        <v>99.97343156274995</v>
      </c>
    </row>
    <row r="71" spans="1:15" ht="15.75" customHeight="1">
      <c r="A71" s="10"/>
      <c r="B71" s="21" t="s">
        <v>62</v>
      </c>
      <c r="C71" s="20" t="s">
        <v>19</v>
      </c>
      <c r="D71" s="1">
        <v>16495201</v>
      </c>
      <c r="E71" s="1">
        <v>16899850</v>
      </c>
      <c r="F71" s="1">
        <v>16899850</v>
      </c>
      <c r="G71" s="22">
        <f t="shared" si="11"/>
        <v>100</v>
      </c>
      <c r="H71" s="1">
        <v>19068146</v>
      </c>
      <c r="I71" s="1">
        <v>19278733</v>
      </c>
      <c r="J71" s="1">
        <v>19278733</v>
      </c>
      <c r="K71" s="22">
        <f t="shared" si="9"/>
        <v>100</v>
      </c>
      <c r="L71" s="2">
        <f t="shared" si="12"/>
        <v>35563347</v>
      </c>
      <c r="M71" s="1">
        <f t="shared" si="13"/>
        <v>36178583</v>
      </c>
      <c r="N71" s="1">
        <f t="shared" si="14"/>
        <v>36178583</v>
      </c>
      <c r="O71" s="24">
        <f t="shared" si="10"/>
        <v>100</v>
      </c>
    </row>
    <row r="72" spans="1:15" ht="15.75" customHeight="1">
      <c r="A72" s="10"/>
      <c r="B72" s="21" t="s">
        <v>109</v>
      </c>
      <c r="C72" s="20" t="s">
        <v>110</v>
      </c>
      <c r="D72" s="1">
        <v>0</v>
      </c>
      <c r="E72" s="1">
        <v>0</v>
      </c>
      <c r="F72" s="1">
        <v>0</v>
      </c>
      <c r="G72" s="22" t="str">
        <f t="shared" si="11"/>
        <v>-</v>
      </c>
      <c r="H72" s="1">
        <v>0</v>
      </c>
      <c r="I72" s="1">
        <v>700000</v>
      </c>
      <c r="J72" s="1">
        <v>700000</v>
      </c>
      <c r="K72" s="22">
        <f t="shared" si="9"/>
        <v>100</v>
      </c>
      <c r="L72" s="2">
        <f t="shared" si="12"/>
        <v>0</v>
      </c>
      <c r="M72" s="1">
        <f t="shared" si="13"/>
        <v>700000</v>
      </c>
      <c r="N72" s="1">
        <f t="shared" si="14"/>
        <v>700000</v>
      </c>
      <c r="O72" s="24">
        <f t="shared" si="10"/>
        <v>100</v>
      </c>
    </row>
    <row r="73" spans="1:15" ht="15.75" customHeight="1">
      <c r="A73" s="10"/>
      <c r="B73" s="21" t="s">
        <v>116</v>
      </c>
      <c r="C73" s="20" t="s">
        <v>117</v>
      </c>
      <c r="D73" s="1">
        <v>0</v>
      </c>
      <c r="E73" s="1">
        <v>70700</v>
      </c>
      <c r="F73" s="1">
        <v>70725</v>
      </c>
      <c r="G73" s="22">
        <f t="shared" si="11"/>
        <v>100.03536067892504</v>
      </c>
      <c r="H73" s="1">
        <v>0</v>
      </c>
      <c r="I73" s="1">
        <v>0</v>
      </c>
      <c r="J73" s="1">
        <v>0</v>
      </c>
      <c r="K73" s="22" t="str">
        <f t="shared" si="9"/>
        <v>-</v>
      </c>
      <c r="L73" s="2">
        <f t="shared" si="12"/>
        <v>0</v>
      </c>
      <c r="M73" s="1">
        <f t="shared" si="13"/>
        <v>70700</v>
      </c>
      <c r="N73" s="1">
        <f t="shared" si="14"/>
        <v>70725</v>
      </c>
      <c r="O73" s="24">
        <f t="shared" si="10"/>
        <v>100.03536067892504</v>
      </c>
    </row>
    <row r="74" spans="1:15" ht="15.75" customHeight="1">
      <c r="A74" s="10"/>
      <c r="B74" s="21" t="s">
        <v>43</v>
      </c>
      <c r="C74" s="20" t="s">
        <v>20</v>
      </c>
      <c r="D74" s="1">
        <v>0</v>
      </c>
      <c r="E74" s="1">
        <v>188351</v>
      </c>
      <c r="F74" s="1">
        <v>176134</v>
      </c>
      <c r="G74" s="22">
        <f>IF(AND(E74&gt;0,F74&gt;0),F74/E74*100,"-")</f>
        <v>93.51370579396978</v>
      </c>
      <c r="H74" s="1">
        <v>0</v>
      </c>
      <c r="I74" s="1">
        <v>0</v>
      </c>
      <c r="J74" s="1">
        <v>0</v>
      </c>
      <c r="K74" s="22" t="str">
        <f>IF(AND(I74&gt;0,J74&gt;0),J74/I74*100,"-")</f>
        <v>-</v>
      </c>
      <c r="L74" s="2">
        <f t="shared" si="12"/>
        <v>0</v>
      </c>
      <c r="M74" s="1">
        <f t="shared" si="13"/>
        <v>188351</v>
      </c>
      <c r="N74" s="1">
        <f t="shared" si="14"/>
        <v>176134</v>
      </c>
      <c r="O74" s="24">
        <f>IF(AND(M74&gt;0,N74&gt;0),N74/M74*100,"-")</f>
        <v>93.51370579396978</v>
      </c>
    </row>
    <row r="75" spans="1:15" ht="15.75" customHeight="1">
      <c r="A75" s="10"/>
      <c r="B75" s="21" t="s">
        <v>62</v>
      </c>
      <c r="C75" s="20" t="s">
        <v>19</v>
      </c>
      <c r="D75" s="1">
        <v>0</v>
      </c>
      <c r="E75" s="1">
        <v>0</v>
      </c>
      <c r="F75" s="1">
        <v>0</v>
      </c>
      <c r="G75" s="22" t="str">
        <f t="shared" si="11"/>
        <v>-</v>
      </c>
      <c r="H75" s="1">
        <v>599271</v>
      </c>
      <c r="I75" s="1">
        <v>746907</v>
      </c>
      <c r="J75" s="1">
        <v>746907</v>
      </c>
      <c r="K75" s="22">
        <f t="shared" si="9"/>
        <v>100</v>
      </c>
      <c r="L75" s="2">
        <f t="shared" si="12"/>
        <v>599271</v>
      </c>
      <c r="M75" s="1">
        <f t="shared" si="13"/>
        <v>746907</v>
      </c>
      <c r="N75" s="1">
        <f t="shared" si="14"/>
        <v>746907</v>
      </c>
      <c r="O75" s="24">
        <f t="shared" si="10"/>
        <v>100</v>
      </c>
    </row>
    <row r="76" spans="1:15" ht="15.75" customHeight="1">
      <c r="A76" s="10"/>
      <c r="B76" s="21" t="s">
        <v>62</v>
      </c>
      <c r="C76" s="20" t="s">
        <v>19</v>
      </c>
      <c r="D76" s="1">
        <v>4025146</v>
      </c>
      <c r="E76" s="1">
        <v>4025146</v>
      </c>
      <c r="F76" s="1">
        <v>4025146</v>
      </c>
      <c r="G76" s="22">
        <f t="shared" si="11"/>
        <v>100</v>
      </c>
      <c r="H76" s="1">
        <v>0</v>
      </c>
      <c r="I76" s="1">
        <v>0</v>
      </c>
      <c r="J76" s="1">
        <v>0</v>
      </c>
      <c r="K76" s="22" t="str">
        <f t="shared" si="9"/>
        <v>-</v>
      </c>
      <c r="L76" s="2">
        <f t="shared" si="12"/>
        <v>4025146</v>
      </c>
      <c r="M76" s="1">
        <f t="shared" si="13"/>
        <v>4025146</v>
      </c>
      <c r="N76" s="1">
        <f t="shared" si="14"/>
        <v>4025146</v>
      </c>
      <c r="O76" s="24">
        <f t="shared" si="10"/>
        <v>100</v>
      </c>
    </row>
    <row r="77" spans="1:15" ht="15.75" customHeight="1">
      <c r="A77" s="10"/>
      <c r="B77" s="21" t="s">
        <v>62</v>
      </c>
      <c r="C77" s="20" t="s">
        <v>19</v>
      </c>
      <c r="D77" s="1">
        <v>1552181</v>
      </c>
      <c r="E77" s="1">
        <v>1552181</v>
      </c>
      <c r="F77" s="1">
        <v>1552181</v>
      </c>
      <c r="G77" s="22">
        <f t="shared" si="11"/>
        <v>100</v>
      </c>
      <c r="H77" s="1">
        <v>0</v>
      </c>
      <c r="I77" s="1">
        <v>0</v>
      </c>
      <c r="J77" s="1">
        <v>0</v>
      </c>
      <c r="K77" s="22" t="str">
        <f t="shared" si="9"/>
        <v>-</v>
      </c>
      <c r="L77" s="2">
        <f t="shared" si="12"/>
        <v>1552181</v>
      </c>
      <c r="M77" s="1">
        <f t="shared" si="13"/>
        <v>1552181</v>
      </c>
      <c r="N77" s="1">
        <f t="shared" si="14"/>
        <v>1552181</v>
      </c>
      <c r="O77" s="24">
        <f t="shared" si="10"/>
        <v>100</v>
      </c>
    </row>
    <row r="78" spans="1:15" ht="15.75" customHeight="1">
      <c r="A78" s="10"/>
      <c r="B78" s="21" t="s">
        <v>62</v>
      </c>
      <c r="C78" s="20" t="s">
        <v>19</v>
      </c>
      <c r="D78" s="1">
        <v>0</v>
      </c>
      <c r="E78" s="1">
        <v>0</v>
      </c>
      <c r="F78" s="2">
        <v>0</v>
      </c>
      <c r="G78" s="22" t="str">
        <f t="shared" si="11"/>
        <v>-</v>
      </c>
      <c r="H78" s="1">
        <v>2427809</v>
      </c>
      <c r="I78" s="1">
        <v>2427169</v>
      </c>
      <c r="J78" s="1">
        <v>2427169</v>
      </c>
      <c r="K78" s="22">
        <f t="shared" si="9"/>
        <v>100</v>
      </c>
      <c r="L78" s="2">
        <f t="shared" si="12"/>
        <v>2427809</v>
      </c>
      <c r="M78" s="1">
        <f t="shared" si="13"/>
        <v>2427169</v>
      </c>
      <c r="N78" s="1">
        <f t="shared" si="14"/>
        <v>2427169</v>
      </c>
      <c r="O78" s="24">
        <f t="shared" si="10"/>
        <v>100</v>
      </c>
    </row>
    <row r="79" spans="1:15" s="113" customFormat="1" ht="15.75">
      <c r="A79" s="111" t="s">
        <v>34</v>
      </c>
      <c r="B79" s="112"/>
      <c r="C79" s="107" t="s">
        <v>35</v>
      </c>
      <c r="D79" s="108">
        <f>SUM(D80:D84)</f>
        <v>0</v>
      </c>
      <c r="E79" s="108">
        <f>SUM(E80:E84)</f>
        <v>500679</v>
      </c>
      <c r="F79" s="108">
        <f>SUM(F80:F84)</f>
        <v>387793</v>
      </c>
      <c r="G79" s="23">
        <f t="shared" si="11"/>
        <v>77.45341825800563</v>
      </c>
      <c r="H79" s="108">
        <f>SUM(H80:H84)</f>
        <v>0</v>
      </c>
      <c r="I79" s="108">
        <f>SUM(I80:I84)</f>
        <v>327315</v>
      </c>
      <c r="J79" s="108">
        <f>SUM(J80:J84)</f>
        <v>286316</v>
      </c>
      <c r="K79" s="23">
        <f t="shared" si="9"/>
        <v>87.47414570062479</v>
      </c>
      <c r="L79" s="114">
        <f t="shared" si="12"/>
        <v>0</v>
      </c>
      <c r="M79" s="108">
        <f t="shared" si="13"/>
        <v>827994</v>
      </c>
      <c r="N79" s="108">
        <f t="shared" si="14"/>
        <v>674109</v>
      </c>
      <c r="O79" s="25">
        <f t="shared" si="10"/>
        <v>81.41472039652461</v>
      </c>
    </row>
    <row r="80" spans="1:15" s="19" customFormat="1" ht="62.25" customHeight="1">
      <c r="A80" s="10"/>
      <c r="B80" s="21" t="s">
        <v>88</v>
      </c>
      <c r="C80" s="20" t="s">
        <v>42</v>
      </c>
      <c r="D80" s="1">
        <v>0</v>
      </c>
      <c r="E80" s="1">
        <v>112000</v>
      </c>
      <c r="F80" s="2">
        <v>108853</v>
      </c>
      <c r="G80" s="22">
        <f t="shared" si="11"/>
        <v>97.19017857142858</v>
      </c>
      <c r="H80" s="1">
        <v>0</v>
      </c>
      <c r="I80" s="1">
        <v>298000</v>
      </c>
      <c r="J80" s="1">
        <v>285216</v>
      </c>
      <c r="K80" s="22">
        <f t="shared" si="9"/>
        <v>95.71006711409396</v>
      </c>
      <c r="L80" s="2">
        <f t="shared" si="12"/>
        <v>0</v>
      </c>
      <c r="M80" s="1">
        <f t="shared" si="13"/>
        <v>410000</v>
      </c>
      <c r="N80" s="1">
        <f t="shared" si="14"/>
        <v>394069</v>
      </c>
      <c r="O80" s="24">
        <f t="shared" si="10"/>
        <v>96.11439024390243</v>
      </c>
    </row>
    <row r="81" spans="1:15" s="19" customFormat="1" ht="18.75" customHeight="1">
      <c r="A81" s="10"/>
      <c r="B81" s="21" t="s">
        <v>44</v>
      </c>
      <c r="C81" s="20" t="s">
        <v>15</v>
      </c>
      <c r="D81" s="1">
        <v>0</v>
      </c>
      <c r="E81" s="1">
        <v>73858</v>
      </c>
      <c r="F81" s="2">
        <v>73857</v>
      </c>
      <c r="G81" s="22">
        <v>99.9</v>
      </c>
      <c r="H81" s="1">
        <v>0</v>
      </c>
      <c r="I81" s="1">
        <v>0</v>
      </c>
      <c r="J81" s="1">
        <v>0</v>
      </c>
      <c r="K81" s="22" t="str">
        <f t="shared" si="9"/>
        <v>-</v>
      </c>
      <c r="L81" s="2">
        <f t="shared" si="12"/>
        <v>0</v>
      </c>
      <c r="M81" s="1">
        <f t="shared" si="13"/>
        <v>73858</v>
      </c>
      <c r="N81" s="1">
        <f t="shared" si="14"/>
        <v>73857</v>
      </c>
      <c r="O81" s="24">
        <v>99.9</v>
      </c>
    </row>
    <row r="82" spans="1:15" s="19" customFormat="1" ht="31.5" customHeight="1">
      <c r="A82" s="10"/>
      <c r="B82" s="21" t="s">
        <v>63</v>
      </c>
      <c r="C82" s="20" t="s">
        <v>65</v>
      </c>
      <c r="D82" s="1">
        <v>0</v>
      </c>
      <c r="E82" s="1">
        <v>127432</v>
      </c>
      <c r="F82" s="2">
        <v>113644</v>
      </c>
      <c r="G82" s="22">
        <f t="shared" si="11"/>
        <v>89.18011174587231</v>
      </c>
      <c r="H82" s="1">
        <v>0</v>
      </c>
      <c r="I82" s="1">
        <v>0</v>
      </c>
      <c r="J82" s="1">
        <v>0</v>
      </c>
      <c r="K82" s="22" t="str">
        <f t="shared" si="9"/>
        <v>-</v>
      </c>
      <c r="L82" s="2">
        <f t="shared" si="12"/>
        <v>0</v>
      </c>
      <c r="M82" s="1">
        <f t="shared" si="13"/>
        <v>127432</v>
      </c>
      <c r="N82" s="1">
        <f t="shared" si="14"/>
        <v>113644</v>
      </c>
      <c r="O82" s="24">
        <f t="shared" si="10"/>
        <v>89.18011174587231</v>
      </c>
    </row>
    <row r="83" spans="1:15" s="19" customFormat="1" ht="32.25" customHeight="1">
      <c r="A83" s="10"/>
      <c r="B83" s="21" t="s">
        <v>64</v>
      </c>
      <c r="C83" s="20" t="s">
        <v>66</v>
      </c>
      <c r="D83" s="1">
        <v>0</v>
      </c>
      <c r="E83" s="1">
        <v>0</v>
      </c>
      <c r="F83" s="2">
        <v>0</v>
      </c>
      <c r="G83" s="22" t="str">
        <f t="shared" si="11"/>
        <v>-</v>
      </c>
      <c r="H83" s="1">
        <v>0</v>
      </c>
      <c r="I83" s="1">
        <v>1300</v>
      </c>
      <c r="J83" s="1">
        <v>1100</v>
      </c>
      <c r="K83" s="22">
        <f t="shared" si="9"/>
        <v>84.61538461538461</v>
      </c>
      <c r="L83" s="2">
        <f t="shared" si="12"/>
        <v>0</v>
      </c>
      <c r="M83" s="1">
        <f t="shared" si="13"/>
        <v>1300</v>
      </c>
      <c r="N83" s="1">
        <f t="shared" si="14"/>
        <v>1100</v>
      </c>
      <c r="O83" s="24">
        <f t="shared" si="10"/>
        <v>84.61538461538461</v>
      </c>
    </row>
    <row r="84" spans="1:15" s="19" customFormat="1" ht="46.5" customHeight="1">
      <c r="A84" s="10"/>
      <c r="B84" s="21" t="s">
        <v>132</v>
      </c>
      <c r="C84" s="20" t="s">
        <v>108</v>
      </c>
      <c r="D84" s="1">
        <v>0</v>
      </c>
      <c r="E84" s="1">
        <f>63532+123857</f>
        <v>187389</v>
      </c>
      <c r="F84" s="1">
        <f>17582+73857</f>
        <v>91439</v>
      </c>
      <c r="G84" s="22">
        <f t="shared" si="11"/>
        <v>48.79635410829878</v>
      </c>
      <c r="H84" s="1">
        <v>0</v>
      </c>
      <c r="I84" s="1">
        <v>28015</v>
      </c>
      <c r="J84" s="1">
        <v>0</v>
      </c>
      <c r="K84" s="22" t="str">
        <f t="shared" si="9"/>
        <v>-</v>
      </c>
      <c r="L84" s="2">
        <f t="shared" si="12"/>
        <v>0</v>
      </c>
      <c r="M84" s="1">
        <f t="shared" si="13"/>
        <v>215404</v>
      </c>
      <c r="N84" s="1">
        <f t="shared" si="14"/>
        <v>91439</v>
      </c>
      <c r="O84" s="24">
        <f t="shared" si="10"/>
        <v>42.45000092848786</v>
      </c>
    </row>
    <row r="85" spans="1:15" s="113" customFormat="1" ht="15.75">
      <c r="A85" s="111">
        <v>851</v>
      </c>
      <c r="B85" s="112"/>
      <c r="C85" s="107" t="s">
        <v>36</v>
      </c>
      <c r="D85" s="108">
        <f>SUM(D86:D88)</f>
        <v>0</v>
      </c>
      <c r="E85" s="108">
        <f>SUM(E86:E88)</f>
        <v>2113</v>
      </c>
      <c r="F85" s="108">
        <f>SUM(F86:F88)</f>
        <v>1966</v>
      </c>
      <c r="G85" s="23">
        <f t="shared" si="11"/>
        <v>93.0430667297681</v>
      </c>
      <c r="H85" s="108">
        <f>SUM(H86:H88)</f>
        <v>42915</v>
      </c>
      <c r="I85" s="108">
        <f>SUM(I86:I88)</f>
        <v>63587</v>
      </c>
      <c r="J85" s="108">
        <f>SUM(J86:J88)</f>
        <v>20547</v>
      </c>
      <c r="K85" s="23">
        <f t="shared" si="9"/>
        <v>32.31320867472911</v>
      </c>
      <c r="L85" s="114">
        <f t="shared" si="12"/>
        <v>42915</v>
      </c>
      <c r="M85" s="108">
        <f t="shared" si="13"/>
        <v>65700</v>
      </c>
      <c r="N85" s="108">
        <f t="shared" si="14"/>
        <v>22513</v>
      </c>
      <c r="O85" s="25">
        <f t="shared" si="10"/>
        <v>34.266362252663626</v>
      </c>
    </row>
    <row r="86" spans="1:15" ht="45">
      <c r="A86" s="10"/>
      <c r="B86" s="21" t="s">
        <v>46</v>
      </c>
      <c r="C86" s="20" t="s">
        <v>41</v>
      </c>
      <c r="D86" s="1">
        <v>0</v>
      </c>
      <c r="E86" s="1">
        <v>2113</v>
      </c>
      <c r="F86" s="1">
        <v>1966</v>
      </c>
      <c r="G86" s="22">
        <f t="shared" si="11"/>
        <v>93.0430667297681</v>
      </c>
      <c r="H86" s="1">
        <v>0</v>
      </c>
      <c r="I86" s="1">
        <v>0</v>
      </c>
      <c r="J86" s="1">
        <v>0</v>
      </c>
      <c r="K86" s="22" t="str">
        <f t="shared" si="9"/>
        <v>-</v>
      </c>
      <c r="L86" s="2">
        <f t="shared" si="12"/>
        <v>0</v>
      </c>
      <c r="M86" s="1">
        <f t="shared" si="13"/>
        <v>2113</v>
      </c>
      <c r="N86" s="1">
        <f t="shared" si="14"/>
        <v>1966</v>
      </c>
      <c r="O86" s="24">
        <f t="shared" si="10"/>
        <v>93.0430667297681</v>
      </c>
    </row>
    <row r="87" spans="1:15" ht="45">
      <c r="A87" s="10"/>
      <c r="B87" s="11" t="s">
        <v>45</v>
      </c>
      <c r="C87" s="87" t="s">
        <v>40</v>
      </c>
      <c r="D87" s="1">
        <v>0</v>
      </c>
      <c r="E87" s="1">
        <v>0</v>
      </c>
      <c r="F87" s="1">
        <v>0</v>
      </c>
      <c r="G87" s="22" t="str">
        <f t="shared" si="11"/>
        <v>-</v>
      </c>
      <c r="H87" s="1">
        <v>42915</v>
      </c>
      <c r="I87" s="1">
        <v>24255</v>
      </c>
      <c r="J87" s="1">
        <v>20547</v>
      </c>
      <c r="K87" s="22">
        <f t="shared" si="9"/>
        <v>84.71243042671614</v>
      </c>
      <c r="L87" s="2">
        <f t="shared" si="12"/>
        <v>42915</v>
      </c>
      <c r="M87" s="1">
        <f t="shared" si="13"/>
        <v>24255</v>
      </c>
      <c r="N87" s="1">
        <f t="shared" si="14"/>
        <v>20547</v>
      </c>
      <c r="O87" s="24">
        <f t="shared" si="10"/>
        <v>84.71243042671614</v>
      </c>
    </row>
    <row r="88" spans="1:15" ht="33.75" customHeight="1">
      <c r="A88" s="10"/>
      <c r="B88" s="21" t="s">
        <v>118</v>
      </c>
      <c r="C88" s="87" t="s">
        <v>119</v>
      </c>
      <c r="D88" s="1">
        <v>0</v>
      </c>
      <c r="E88" s="1">
        <v>0</v>
      </c>
      <c r="F88" s="1">
        <v>0</v>
      </c>
      <c r="G88" s="22" t="str">
        <f t="shared" si="11"/>
        <v>-</v>
      </c>
      <c r="H88" s="1">
        <v>0</v>
      </c>
      <c r="I88" s="1">
        <v>39332</v>
      </c>
      <c r="J88" s="1">
        <v>0</v>
      </c>
      <c r="K88" s="22" t="str">
        <f t="shared" si="9"/>
        <v>-</v>
      </c>
      <c r="L88" s="2">
        <f t="shared" si="12"/>
        <v>0</v>
      </c>
      <c r="M88" s="1">
        <f t="shared" si="13"/>
        <v>39332</v>
      </c>
      <c r="N88" s="1">
        <f t="shared" si="14"/>
        <v>0</v>
      </c>
      <c r="O88" s="24" t="str">
        <f t="shared" si="10"/>
        <v>-</v>
      </c>
    </row>
    <row r="89" spans="1:15" s="113" customFormat="1" ht="15.75">
      <c r="A89" s="111">
        <v>852</v>
      </c>
      <c r="B89" s="112"/>
      <c r="C89" s="107" t="s">
        <v>49</v>
      </c>
      <c r="D89" s="108">
        <f>SUM(D90:D100)</f>
        <v>12835100</v>
      </c>
      <c r="E89" s="108">
        <f>SUM(E90:E100)</f>
        <v>12687819</v>
      </c>
      <c r="F89" s="108">
        <f>SUM(F90:F100)</f>
        <v>12508225</v>
      </c>
      <c r="G89" s="23">
        <f t="shared" si="11"/>
        <v>98.58451637747984</v>
      </c>
      <c r="H89" s="108">
        <f>SUM(H90:H100)</f>
        <v>3135260</v>
      </c>
      <c r="I89" s="108">
        <f>SUM(I90:I100)</f>
        <v>3274554</v>
      </c>
      <c r="J89" s="108">
        <f>SUM(J90:J100)</f>
        <v>3351143</v>
      </c>
      <c r="K89" s="23">
        <f t="shared" si="9"/>
        <v>102.33891394064658</v>
      </c>
      <c r="L89" s="114">
        <f t="shared" si="12"/>
        <v>15970360</v>
      </c>
      <c r="M89" s="108">
        <f t="shared" si="13"/>
        <v>15962373</v>
      </c>
      <c r="N89" s="108">
        <f t="shared" si="14"/>
        <v>15859368</v>
      </c>
      <c r="O89" s="25">
        <f t="shared" si="10"/>
        <v>99.3547012088992</v>
      </c>
    </row>
    <row r="90" spans="1:15" s="19" customFormat="1" ht="32.25" customHeight="1">
      <c r="A90" s="10"/>
      <c r="B90" s="21" t="s">
        <v>130</v>
      </c>
      <c r="C90" s="20" t="s">
        <v>131</v>
      </c>
      <c r="D90" s="1">
        <v>0</v>
      </c>
      <c r="E90" s="1">
        <v>0</v>
      </c>
      <c r="F90" s="1">
        <v>0</v>
      </c>
      <c r="G90" s="22" t="str">
        <f t="shared" si="11"/>
        <v>-</v>
      </c>
      <c r="H90" s="1">
        <v>0</v>
      </c>
      <c r="I90" s="1">
        <v>0</v>
      </c>
      <c r="J90" s="1">
        <v>417</v>
      </c>
      <c r="K90" s="22" t="str">
        <f t="shared" si="9"/>
        <v>-</v>
      </c>
      <c r="L90" s="1">
        <f t="shared" si="12"/>
        <v>0</v>
      </c>
      <c r="M90" s="1">
        <f t="shared" si="13"/>
        <v>0</v>
      </c>
      <c r="N90" s="1">
        <f t="shared" si="14"/>
        <v>417</v>
      </c>
      <c r="O90" s="24" t="str">
        <f t="shared" si="10"/>
        <v>-</v>
      </c>
    </row>
    <row r="91" spans="1:15" ht="15.75" customHeight="1">
      <c r="A91" s="10"/>
      <c r="B91" s="21" t="s">
        <v>84</v>
      </c>
      <c r="C91" s="20" t="s">
        <v>21</v>
      </c>
      <c r="D91" s="1">
        <f>34800+15000</f>
        <v>49800</v>
      </c>
      <c r="E91" s="1">
        <v>70300</v>
      </c>
      <c r="F91" s="1">
        <v>64624</v>
      </c>
      <c r="G91" s="22">
        <f t="shared" si="11"/>
        <v>91.92603129445234</v>
      </c>
      <c r="H91" s="1">
        <v>388000</v>
      </c>
      <c r="I91" s="1">
        <v>438796</v>
      </c>
      <c r="J91" s="1">
        <v>406329</v>
      </c>
      <c r="K91" s="22">
        <f t="shared" si="9"/>
        <v>92.60088970728995</v>
      </c>
      <c r="L91" s="1">
        <f t="shared" si="12"/>
        <v>437800</v>
      </c>
      <c r="M91" s="1">
        <f t="shared" si="13"/>
        <v>509096</v>
      </c>
      <c r="N91" s="1">
        <f t="shared" si="14"/>
        <v>470953</v>
      </c>
      <c r="O91" s="24">
        <f t="shared" si="10"/>
        <v>92.50769992300077</v>
      </c>
    </row>
    <row r="92" spans="1:15" ht="15.75" customHeight="1">
      <c r="A92" s="10"/>
      <c r="B92" s="21" t="s">
        <v>100</v>
      </c>
      <c r="C92" s="20" t="s">
        <v>105</v>
      </c>
      <c r="D92" s="1">
        <v>0</v>
      </c>
      <c r="E92" s="1">
        <v>0</v>
      </c>
      <c r="F92" s="1">
        <v>59</v>
      </c>
      <c r="G92" s="22" t="str">
        <f t="shared" si="11"/>
        <v>-</v>
      </c>
      <c r="H92" s="1">
        <v>0</v>
      </c>
      <c r="I92" s="1">
        <v>0</v>
      </c>
      <c r="J92" s="1">
        <v>914</v>
      </c>
      <c r="K92" s="22" t="str">
        <f t="shared" si="9"/>
        <v>-</v>
      </c>
      <c r="L92" s="1">
        <f t="shared" si="12"/>
        <v>0</v>
      </c>
      <c r="M92" s="1">
        <f t="shared" si="13"/>
        <v>0</v>
      </c>
      <c r="N92" s="1">
        <f t="shared" si="14"/>
        <v>973</v>
      </c>
      <c r="O92" s="24" t="str">
        <f t="shared" si="10"/>
        <v>-</v>
      </c>
    </row>
    <row r="93" spans="1:15" ht="18" customHeight="1">
      <c r="A93" s="10"/>
      <c r="B93" s="21" t="s">
        <v>43</v>
      </c>
      <c r="C93" s="20" t="s">
        <v>20</v>
      </c>
      <c r="D93" s="1">
        <v>0</v>
      </c>
      <c r="E93" s="1">
        <v>0</v>
      </c>
      <c r="F93" s="1">
        <v>6637</v>
      </c>
      <c r="G93" s="22" t="str">
        <f t="shared" si="11"/>
        <v>-</v>
      </c>
      <c r="H93" s="1">
        <v>1500</v>
      </c>
      <c r="I93" s="1">
        <v>1500</v>
      </c>
      <c r="J93" s="1">
        <v>3839</v>
      </c>
      <c r="K93" s="22">
        <f t="shared" si="9"/>
        <v>255.93333333333334</v>
      </c>
      <c r="L93" s="1">
        <f t="shared" si="12"/>
        <v>1500</v>
      </c>
      <c r="M93" s="1">
        <f t="shared" si="13"/>
        <v>1500</v>
      </c>
      <c r="N93" s="1">
        <f t="shared" si="14"/>
        <v>10476</v>
      </c>
      <c r="O93" s="24">
        <f t="shared" si="10"/>
        <v>698.4</v>
      </c>
    </row>
    <row r="94" spans="1:15" s="19" customFormat="1" ht="18" customHeight="1">
      <c r="A94" s="10"/>
      <c r="B94" s="21" t="s">
        <v>51</v>
      </c>
      <c r="C94" s="31" t="s">
        <v>85</v>
      </c>
      <c r="D94" s="1">
        <v>0</v>
      </c>
      <c r="E94" s="1">
        <v>82000</v>
      </c>
      <c r="F94" s="1">
        <v>82000</v>
      </c>
      <c r="G94" s="22">
        <f t="shared" si="11"/>
        <v>100</v>
      </c>
      <c r="H94" s="1">
        <v>0</v>
      </c>
      <c r="I94" s="1">
        <v>5000</v>
      </c>
      <c r="J94" s="1">
        <v>1295</v>
      </c>
      <c r="K94" s="22">
        <f t="shared" si="9"/>
        <v>25.900000000000002</v>
      </c>
      <c r="L94" s="1">
        <f t="shared" si="12"/>
        <v>0</v>
      </c>
      <c r="M94" s="1">
        <f t="shared" si="13"/>
        <v>87000</v>
      </c>
      <c r="N94" s="1">
        <f t="shared" si="14"/>
        <v>83295</v>
      </c>
      <c r="O94" s="24">
        <f t="shared" si="10"/>
        <v>95.74137931034483</v>
      </c>
    </row>
    <row r="95" spans="1:15" s="7" customFormat="1" ht="16.5" customHeight="1">
      <c r="A95" s="6"/>
      <c r="B95" s="21" t="s">
        <v>44</v>
      </c>
      <c r="C95" s="20" t="s">
        <v>15</v>
      </c>
      <c r="D95" s="1">
        <v>0</v>
      </c>
      <c r="E95" s="1">
        <v>0</v>
      </c>
      <c r="F95" s="1">
        <v>1340</v>
      </c>
      <c r="G95" s="22" t="str">
        <f t="shared" si="11"/>
        <v>-</v>
      </c>
      <c r="H95" s="1">
        <v>136000</v>
      </c>
      <c r="I95" s="1">
        <v>136000</v>
      </c>
      <c r="J95" s="1">
        <v>176522</v>
      </c>
      <c r="K95" s="22">
        <f t="shared" si="9"/>
        <v>129.7955882352941</v>
      </c>
      <c r="L95" s="1">
        <f t="shared" si="12"/>
        <v>136000</v>
      </c>
      <c r="M95" s="1">
        <f t="shared" si="13"/>
        <v>136000</v>
      </c>
      <c r="N95" s="1">
        <f t="shared" si="14"/>
        <v>177862</v>
      </c>
      <c r="O95" s="24">
        <f t="shared" si="10"/>
        <v>130.78088235294118</v>
      </c>
    </row>
    <row r="96" spans="1:15" ht="45">
      <c r="A96" s="10"/>
      <c r="B96" s="21" t="s">
        <v>46</v>
      </c>
      <c r="C96" s="20" t="s">
        <v>41</v>
      </c>
      <c r="D96" s="1">
        <f>363700+10835000+58700+418800+110600</f>
        <v>11786800</v>
      </c>
      <c r="E96" s="1">
        <v>11191779</v>
      </c>
      <c r="F96" s="1">
        <v>11009753</v>
      </c>
      <c r="G96" s="22">
        <f t="shared" si="11"/>
        <v>98.37357403143862</v>
      </c>
      <c r="H96" s="1">
        <v>0</v>
      </c>
      <c r="I96" s="1">
        <v>0</v>
      </c>
      <c r="J96" s="1">
        <v>0</v>
      </c>
      <c r="K96" s="22" t="str">
        <f t="shared" si="9"/>
        <v>-</v>
      </c>
      <c r="L96" s="1">
        <f t="shared" si="12"/>
        <v>11786800</v>
      </c>
      <c r="M96" s="1">
        <f t="shared" si="13"/>
        <v>11191779</v>
      </c>
      <c r="N96" s="1">
        <f t="shared" si="14"/>
        <v>11009753</v>
      </c>
      <c r="O96" s="24">
        <f t="shared" si="10"/>
        <v>98.37357403143862</v>
      </c>
    </row>
    <row r="97" spans="1:15" ht="30">
      <c r="A97" s="10"/>
      <c r="B97" s="11" t="s">
        <v>63</v>
      </c>
      <c r="C97" s="20" t="s">
        <v>65</v>
      </c>
      <c r="D97" s="1">
        <f>311500+621000+66000</f>
        <v>998500</v>
      </c>
      <c r="E97" s="1">
        <v>1257140</v>
      </c>
      <c r="F97" s="1">
        <v>1257140</v>
      </c>
      <c r="G97" s="22">
        <f t="shared" si="11"/>
        <v>100</v>
      </c>
      <c r="H97" s="1">
        <v>0</v>
      </c>
      <c r="I97" s="1">
        <v>0</v>
      </c>
      <c r="J97" s="1">
        <v>0</v>
      </c>
      <c r="K97" s="22" t="str">
        <f aca="true" t="shared" si="15" ref="K97:K120">IF(AND(I97&gt;0,J97&gt;0),J97/I97*100,"-")</f>
        <v>-</v>
      </c>
      <c r="L97" s="1">
        <f t="shared" si="12"/>
        <v>998500</v>
      </c>
      <c r="M97" s="1">
        <f t="shared" si="13"/>
        <v>1257140</v>
      </c>
      <c r="N97" s="1">
        <f t="shared" si="14"/>
        <v>1257140</v>
      </c>
      <c r="O97" s="24">
        <f aca="true" t="shared" si="16" ref="O97:O120">IF(AND(M97&gt;0,N97&gt;0),N97/M97*100,"-")</f>
        <v>100</v>
      </c>
    </row>
    <row r="98" spans="1:15" s="88" customFormat="1" ht="30">
      <c r="A98" s="10"/>
      <c r="B98" s="14" t="s">
        <v>64</v>
      </c>
      <c r="C98" s="20" t="s">
        <v>66</v>
      </c>
      <c r="D98" s="1">
        <v>0</v>
      </c>
      <c r="E98" s="1">
        <v>0</v>
      </c>
      <c r="F98" s="1">
        <v>0</v>
      </c>
      <c r="G98" s="22" t="str">
        <f t="shared" si="11"/>
        <v>-</v>
      </c>
      <c r="H98" s="1">
        <v>1928100</v>
      </c>
      <c r="I98" s="1">
        <v>2098198</v>
      </c>
      <c r="J98" s="1">
        <v>2098198</v>
      </c>
      <c r="K98" s="22">
        <f t="shared" si="15"/>
        <v>100</v>
      </c>
      <c r="L98" s="1">
        <f t="shared" si="12"/>
        <v>1928100</v>
      </c>
      <c r="M98" s="1">
        <f t="shared" si="13"/>
        <v>2098198</v>
      </c>
      <c r="N98" s="1">
        <f t="shared" si="14"/>
        <v>2098198</v>
      </c>
      <c r="O98" s="24">
        <f t="shared" si="16"/>
        <v>100</v>
      </c>
    </row>
    <row r="99" spans="1:15" s="88" customFormat="1" ht="45">
      <c r="A99" s="10"/>
      <c r="B99" s="21" t="s">
        <v>67</v>
      </c>
      <c r="C99" s="20" t="s">
        <v>73</v>
      </c>
      <c r="D99" s="1">
        <v>0</v>
      </c>
      <c r="E99" s="1">
        <v>86600</v>
      </c>
      <c r="F99" s="1">
        <v>82669</v>
      </c>
      <c r="G99" s="22">
        <f t="shared" si="11"/>
        <v>95.46073903002309</v>
      </c>
      <c r="H99" s="1">
        <f>587960+7100+86600</f>
        <v>681660</v>
      </c>
      <c r="I99" s="1">
        <v>595060</v>
      </c>
      <c r="J99" s="1">
        <v>663629</v>
      </c>
      <c r="K99" s="22">
        <f t="shared" si="15"/>
        <v>111.52303969347628</v>
      </c>
      <c r="L99" s="1">
        <f t="shared" si="12"/>
        <v>681660</v>
      </c>
      <c r="M99" s="1">
        <f t="shared" si="13"/>
        <v>681660</v>
      </c>
      <c r="N99" s="1">
        <f t="shared" si="14"/>
        <v>746298</v>
      </c>
      <c r="O99" s="24">
        <f t="shared" si="16"/>
        <v>109.48243992606284</v>
      </c>
    </row>
    <row r="100" spans="1:15" ht="45">
      <c r="A100" s="10"/>
      <c r="B100" s="21" t="s">
        <v>101</v>
      </c>
      <c r="C100" s="20" t="s">
        <v>106</v>
      </c>
      <c r="D100" s="1">
        <v>0</v>
      </c>
      <c r="E100" s="1">
        <v>0</v>
      </c>
      <c r="F100" s="2">
        <v>4003</v>
      </c>
      <c r="G100" s="22" t="str">
        <f t="shared" si="11"/>
        <v>-</v>
      </c>
      <c r="H100" s="1">
        <v>0</v>
      </c>
      <c r="I100" s="1">
        <v>0</v>
      </c>
      <c r="J100" s="1">
        <v>0</v>
      </c>
      <c r="K100" s="22" t="str">
        <f t="shared" si="15"/>
        <v>-</v>
      </c>
      <c r="L100" s="1">
        <f t="shared" si="12"/>
        <v>0</v>
      </c>
      <c r="M100" s="1">
        <f t="shared" si="13"/>
        <v>0</v>
      </c>
      <c r="N100" s="1">
        <f t="shared" si="14"/>
        <v>4003</v>
      </c>
      <c r="O100" s="24" t="str">
        <f t="shared" si="16"/>
        <v>-</v>
      </c>
    </row>
    <row r="101" spans="1:15" s="113" customFormat="1" ht="17.25" customHeight="1">
      <c r="A101" s="111">
        <v>853</v>
      </c>
      <c r="B101" s="115"/>
      <c r="C101" s="107" t="s">
        <v>68</v>
      </c>
      <c r="D101" s="108">
        <f>SUM(D102:D104)</f>
        <v>0</v>
      </c>
      <c r="E101" s="108">
        <f>SUM(E102:E104)</f>
        <v>0</v>
      </c>
      <c r="F101" s="108">
        <f>SUM(F102:F104)</f>
        <v>0</v>
      </c>
      <c r="G101" s="23" t="str">
        <f aca="true" t="shared" si="17" ref="G101:G120">IF(AND(E101&gt;0,F101&gt;0),F101/E101*100,"-")</f>
        <v>-</v>
      </c>
      <c r="H101" s="108">
        <f>SUM(H102:H104)</f>
        <v>195300</v>
      </c>
      <c r="I101" s="108">
        <f>SUM(I102:I104)</f>
        <v>204837</v>
      </c>
      <c r="J101" s="108">
        <f>SUM(J102:J104)</f>
        <v>204933</v>
      </c>
      <c r="K101" s="23">
        <f t="shared" si="15"/>
        <v>100.04686653290177</v>
      </c>
      <c r="L101" s="114">
        <f aca="true" t="shared" si="18" ref="L101:L114">D101+H101</f>
        <v>195300</v>
      </c>
      <c r="M101" s="108">
        <f aca="true" t="shared" si="19" ref="M101:M120">E101+I101</f>
        <v>204837</v>
      </c>
      <c r="N101" s="108">
        <f aca="true" t="shared" si="20" ref="N101:N120">F101+J101</f>
        <v>204933</v>
      </c>
      <c r="O101" s="25">
        <f t="shared" si="16"/>
        <v>100.04686653290177</v>
      </c>
    </row>
    <row r="102" spans="1:15" ht="19.5" customHeight="1">
      <c r="A102" s="10"/>
      <c r="B102" s="89" t="s">
        <v>43</v>
      </c>
      <c r="C102" s="20" t="s">
        <v>20</v>
      </c>
      <c r="D102" s="8">
        <v>0</v>
      </c>
      <c r="E102" s="8">
        <v>0</v>
      </c>
      <c r="F102" s="9">
        <v>0</v>
      </c>
      <c r="G102" s="22" t="str">
        <f t="shared" si="17"/>
        <v>-</v>
      </c>
      <c r="H102" s="1">
        <v>0</v>
      </c>
      <c r="I102" s="1">
        <v>0</v>
      </c>
      <c r="J102" s="1">
        <v>96</v>
      </c>
      <c r="K102" s="22" t="str">
        <f t="shared" si="15"/>
        <v>-</v>
      </c>
      <c r="L102" s="2">
        <f t="shared" si="18"/>
        <v>0</v>
      </c>
      <c r="M102" s="1">
        <f t="shared" si="19"/>
        <v>0</v>
      </c>
      <c r="N102" s="1">
        <f t="shared" si="20"/>
        <v>96</v>
      </c>
      <c r="O102" s="24" t="str">
        <f t="shared" si="16"/>
        <v>-</v>
      </c>
    </row>
    <row r="103" spans="1:15" ht="19.5" customHeight="1">
      <c r="A103" s="10"/>
      <c r="B103" s="89" t="s">
        <v>44</v>
      </c>
      <c r="C103" s="20" t="s">
        <v>15</v>
      </c>
      <c r="D103" s="8">
        <v>0</v>
      </c>
      <c r="E103" s="8">
        <v>0</v>
      </c>
      <c r="F103" s="9">
        <v>0</v>
      </c>
      <c r="G103" s="22" t="str">
        <f t="shared" si="17"/>
        <v>-</v>
      </c>
      <c r="H103" s="1">
        <v>55000</v>
      </c>
      <c r="I103" s="1">
        <v>55937</v>
      </c>
      <c r="J103" s="1">
        <v>55937</v>
      </c>
      <c r="K103" s="22">
        <f t="shared" si="15"/>
        <v>100</v>
      </c>
      <c r="L103" s="2">
        <f t="shared" si="18"/>
        <v>55000</v>
      </c>
      <c r="M103" s="1">
        <f t="shared" si="19"/>
        <v>55937</v>
      </c>
      <c r="N103" s="1">
        <f t="shared" si="20"/>
        <v>55937</v>
      </c>
      <c r="O103" s="24">
        <f t="shared" si="16"/>
        <v>100</v>
      </c>
    </row>
    <row r="104" spans="1:15" ht="45">
      <c r="A104" s="10"/>
      <c r="B104" s="90" t="s">
        <v>45</v>
      </c>
      <c r="C104" s="20" t="s">
        <v>40</v>
      </c>
      <c r="D104" s="8">
        <v>0</v>
      </c>
      <c r="E104" s="8">
        <v>0</v>
      </c>
      <c r="F104" s="9">
        <v>0</v>
      </c>
      <c r="G104" s="22" t="str">
        <f t="shared" si="17"/>
        <v>-</v>
      </c>
      <c r="H104" s="1">
        <v>140300</v>
      </c>
      <c r="I104" s="1">
        <v>148900</v>
      </c>
      <c r="J104" s="1">
        <v>148900</v>
      </c>
      <c r="K104" s="22">
        <f t="shared" si="15"/>
        <v>100</v>
      </c>
      <c r="L104" s="2">
        <f t="shared" si="18"/>
        <v>140300</v>
      </c>
      <c r="M104" s="1">
        <f t="shared" si="19"/>
        <v>148900</v>
      </c>
      <c r="N104" s="1">
        <f t="shared" si="20"/>
        <v>148900</v>
      </c>
      <c r="O104" s="24">
        <f t="shared" si="16"/>
        <v>100</v>
      </c>
    </row>
    <row r="105" spans="1:15" s="113" customFormat="1" ht="15.75">
      <c r="A105" s="111">
        <v>854</v>
      </c>
      <c r="B105" s="112"/>
      <c r="C105" s="107" t="s">
        <v>38</v>
      </c>
      <c r="D105" s="108">
        <f>SUM(D106:D109)</f>
        <v>0</v>
      </c>
      <c r="E105" s="108">
        <f>SUM(E106:E109)</f>
        <v>460199</v>
      </c>
      <c r="F105" s="108">
        <f>SUM(F106:F109)</f>
        <v>395329</v>
      </c>
      <c r="G105" s="23">
        <f t="shared" si="17"/>
        <v>85.90392417193432</v>
      </c>
      <c r="H105" s="108">
        <f>SUM(H106:H109)</f>
        <v>0</v>
      </c>
      <c r="I105" s="108">
        <f>SUM(I106:I109)</f>
        <v>323547</v>
      </c>
      <c r="J105" s="108">
        <f>SUM(J106:J109)</f>
        <v>310857</v>
      </c>
      <c r="K105" s="23">
        <f t="shared" si="15"/>
        <v>96.07784958599524</v>
      </c>
      <c r="L105" s="114">
        <f t="shared" si="18"/>
        <v>0</v>
      </c>
      <c r="M105" s="108">
        <f t="shared" si="19"/>
        <v>783746</v>
      </c>
      <c r="N105" s="108">
        <f t="shared" si="20"/>
        <v>706186</v>
      </c>
      <c r="O105" s="25">
        <f t="shared" si="16"/>
        <v>90.10393673460534</v>
      </c>
    </row>
    <row r="106" spans="1:15" s="19" customFormat="1" ht="63.75" customHeight="1">
      <c r="A106" s="10"/>
      <c r="B106" s="21" t="s">
        <v>88</v>
      </c>
      <c r="C106" s="20" t="s">
        <v>42</v>
      </c>
      <c r="D106" s="1">
        <v>0</v>
      </c>
      <c r="E106" s="1">
        <v>750</v>
      </c>
      <c r="F106" s="2">
        <v>1100</v>
      </c>
      <c r="G106" s="22">
        <f t="shared" si="17"/>
        <v>146.66666666666666</v>
      </c>
      <c r="H106" s="1">
        <v>0</v>
      </c>
      <c r="I106" s="1">
        <v>0</v>
      </c>
      <c r="J106" s="1">
        <v>0</v>
      </c>
      <c r="K106" s="22" t="str">
        <f t="shared" si="15"/>
        <v>-</v>
      </c>
      <c r="L106" s="2">
        <f t="shared" si="18"/>
        <v>0</v>
      </c>
      <c r="M106" s="1">
        <f t="shared" si="19"/>
        <v>750</v>
      </c>
      <c r="N106" s="1">
        <f t="shared" si="20"/>
        <v>1100</v>
      </c>
      <c r="O106" s="24">
        <f t="shared" si="16"/>
        <v>146.66666666666666</v>
      </c>
    </row>
    <row r="107" spans="1:15" s="19" customFormat="1" ht="33" customHeight="1">
      <c r="A107" s="10"/>
      <c r="B107" s="21" t="s">
        <v>63</v>
      </c>
      <c r="C107" s="20" t="s">
        <v>65</v>
      </c>
      <c r="D107" s="1">
        <v>0</v>
      </c>
      <c r="E107" s="1">
        <v>459449</v>
      </c>
      <c r="F107" s="2">
        <v>394229</v>
      </c>
      <c r="G107" s="22">
        <f t="shared" si="17"/>
        <v>85.80473567251208</v>
      </c>
      <c r="H107" s="1">
        <v>0</v>
      </c>
      <c r="I107" s="1">
        <v>0</v>
      </c>
      <c r="J107" s="1">
        <v>0</v>
      </c>
      <c r="K107" s="22" t="str">
        <f t="shared" si="15"/>
        <v>-</v>
      </c>
      <c r="L107" s="2">
        <f t="shared" si="18"/>
        <v>0</v>
      </c>
      <c r="M107" s="1">
        <f t="shared" si="19"/>
        <v>459449</v>
      </c>
      <c r="N107" s="1">
        <f t="shared" si="20"/>
        <v>394229</v>
      </c>
      <c r="O107" s="24">
        <f t="shared" si="16"/>
        <v>85.80473567251208</v>
      </c>
    </row>
    <row r="108" spans="1:15" s="19" customFormat="1" ht="33" customHeight="1">
      <c r="A108" s="10"/>
      <c r="B108" s="21" t="s">
        <v>64</v>
      </c>
      <c r="C108" s="20" t="s">
        <v>66</v>
      </c>
      <c r="D108" s="1">
        <v>0</v>
      </c>
      <c r="E108" s="1">
        <v>0</v>
      </c>
      <c r="F108" s="2">
        <v>0</v>
      </c>
      <c r="G108" s="22" t="str">
        <f t="shared" si="17"/>
        <v>-</v>
      </c>
      <c r="H108" s="1">
        <v>0</v>
      </c>
      <c r="I108" s="1">
        <v>800</v>
      </c>
      <c r="J108" s="1">
        <v>800</v>
      </c>
      <c r="K108" s="22">
        <f t="shared" si="15"/>
        <v>100</v>
      </c>
      <c r="L108" s="2">
        <f t="shared" si="18"/>
        <v>0</v>
      </c>
      <c r="M108" s="1">
        <f t="shared" si="19"/>
        <v>800</v>
      </c>
      <c r="N108" s="1">
        <f t="shared" si="20"/>
        <v>800</v>
      </c>
      <c r="O108" s="24">
        <f t="shared" si="16"/>
        <v>100</v>
      </c>
    </row>
    <row r="109" spans="1:15" ht="62.25" customHeight="1">
      <c r="A109" s="10"/>
      <c r="B109" s="21" t="s">
        <v>120</v>
      </c>
      <c r="C109" s="20" t="s">
        <v>112</v>
      </c>
      <c r="D109" s="1">
        <v>0</v>
      </c>
      <c r="E109" s="1">
        <v>0</v>
      </c>
      <c r="F109" s="2">
        <v>0</v>
      </c>
      <c r="G109" s="22" t="str">
        <f t="shared" si="17"/>
        <v>-</v>
      </c>
      <c r="H109" s="1">
        <v>0</v>
      </c>
      <c r="I109" s="1">
        <f>221278+101469</f>
        <v>322747</v>
      </c>
      <c r="J109" s="1">
        <f>212608+97449</f>
        <v>310057</v>
      </c>
      <c r="K109" s="22">
        <f t="shared" si="15"/>
        <v>96.06812766656235</v>
      </c>
      <c r="L109" s="2">
        <f t="shared" si="18"/>
        <v>0</v>
      </c>
      <c r="M109" s="1">
        <f t="shared" si="19"/>
        <v>322747</v>
      </c>
      <c r="N109" s="1">
        <f t="shared" si="20"/>
        <v>310057</v>
      </c>
      <c r="O109" s="24">
        <f t="shared" si="16"/>
        <v>96.06812766656235</v>
      </c>
    </row>
    <row r="110" spans="1:15" s="113" customFormat="1" ht="15.75">
      <c r="A110" s="111">
        <v>900</v>
      </c>
      <c r="B110" s="112"/>
      <c r="C110" s="107" t="s">
        <v>22</v>
      </c>
      <c r="D110" s="108">
        <f>SUM(D111:D113)</f>
        <v>0</v>
      </c>
      <c r="E110" s="108">
        <f>SUM(E111:E113)</f>
        <v>11400</v>
      </c>
      <c r="F110" s="108">
        <f>SUM(F111:F113)</f>
        <v>12218</v>
      </c>
      <c r="G110" s="23">
        <f t="shared" si="17"/>
        <v>107.17543859649123</v>
      </c>
      <c r="H110" s="108">
        <f>SUM(H111:H113)</f>
        <v>0</v>
      </c>
      <c r="I110" s="108">
        <f>SUM(I111:I113)</f>
        <v>6275</v>
      </c>
      <c r="J110" s="108">
        <f>SUM(J111:J113)</f>
        <v>6275</v>
      </c>
      <c r="K110" s="23">
        <f t="shared" si="15"/>
        <v>100</v>
      </c>
      <c r="L110" s="114">
        <f t="shared" si="18"/>
        <v>0</v>
      </c>
      <c r="M110" s="108">
        <f t="shared" si="19"/>
        <v>17675</v>
      </c>
      <c r="N110" s="108">
        <f t="shared" si="20"/>
        <v>18493</v>
      </c>
      <c r="O110" s="25">
        <f t="shared" si="16"/>
        <v>104.62800565770863</v>
      </c>
    </row>
    <row r="111" spans="1:15" ht="15">
      <c r="A111" s="10"/>
      <c r="B111" s="21" t="s">
        <v>82</v>
      </c>
      <c r="C111" s="20" t="s">
        <v>2</v>
      </c>
      <c r="D111" s="1">
        <v>0</v>
      </c>
      <c r="E111" s="1">
        <v>9000</v>
      </c>
      <c r="F111" s="2">
        <v>9720</v>
      </c>
      <c r="G111" s="22">
        <f t="shared" si="17"/>
        <v>108</v>
      </c>
      <c r="H111" s="1">
        <v>0</v>
      </c>
      <c r="I111" s="1">
        <v>0</v>
      </c>
      <c r="J111" s="1">
        <v>0</v>
      </c>
      <c r="K111" s="22" t="str">
        <f t="shared" si="15"/>
        <v>-</v>
      </c>
      <c r="L111" s="2">
        <f t="shared" si="18"/>
        <v>0</v>
      </c>
      <c r="M111" s="1">
        <f t="shared" si="19"/>
        <v>9000</v>
      </c>
      <c r="N111" s="1">
        <f t="shared" si="20"/>
        <v>9720</v>
      </c>
      <c r="O111" s="24">
        <f t="shared" si="16"/>
        <v>108</v>
      </c>
    </row>
    <row r="112" spans="1:15" s="13" customFormat="1" ht="15">
      <c r="A112" s="10"/>
      <c r="B112" s="11" t="s">
        <v>44</v>
      </c>
      <c r="C112" s="15" t="s">
        <v>15</v>
      </c>
      <c r="D112" s="3">
        <v>0</v>
      </c>
      <c r="E112" s="3">
        <v>2400</v>
      </c>
      <c r="F112" s="4">
        <v>2498</v>
      </c>
      <c r="G112" s="101">
        <f t="shared" si="17"/>
        <v>104.08333333333333</v>
      </c>
      <c r="H112" s="3">
        <v>0</v>
      </c>
      <c r="I112" s="3">
        <v>0</v>
      </c>
      <c r="J112" s="3">
        <v>0</v>
      </c>
      <c r="K112" s="101" t="str">
        <f t="shared" si="15"/>
        <v>-</v>
      </c>
      <c r="L112" s="2">
        <f t="shared" si="18"/>
        <v>0</v>
      </c>
      <c r="M112" s="1">
        <f t="shared" si="19"/>
        <v>2400</v>
      </c>
      <c r="N112" s="1">
        <f t="shared" si="20"/>
        <v>2498</v>
      </c>
      <c r="O112" s="24">
        <f t="shared" si="16"/>
        <v>104.08333333333333</v>
      </c>
    </row>
    <row r="113" spans="1:15" s="13" customFormat="1" ht="33" customHeight="1">
      <c r="A113" s="10"/>
      <c r="B113" s="21" t="s">
        <v>59</v>
      </c>
      <c r="C113" s="20" t="s">
        <v>61</v>
      </c>
      <c r="D113" s="1">
        <v>0</v>
      </c>
      <c r="E113" s="1">
        <v>0</v>
      </c>
      <c r="F113" s="2">
        <v>0</v>
      </c>
      <c r="G113" s="101" t="str">
        <f t="shared" si="17"/>
        <v>-</v>
      </c>
      <c r="H113" s="1">
        <v>0</v>
      </c>
      <c r="I113" s="1">
        <v>6275</v>
      </c>
      <c r="J113" s="1">
        <v>6275</v>
      </c>
      <c r="K113" s="101">
        <f t="shared" si="15"/>
        <v>100</v>
      </c>
      <c r="L113" s="2">
        <f>D113+H113</f>
        <v>0</v>
      </c>
      <c r="M113" s="1">
        <f t="shared" si="19"/>
        <v>6275</v>
      </c>
      <c r="N113" s="1">
        <f>F113+J113</f>
        <v>6275</v>
      </c>
      <c r="O113" s="24">
        <f>IF(AND(M113&gt;0,N113&gt;0),N113/M113*100,"-")</f>
        <v>100</v>
      </c>
    </row>
    <row r="114" spans="1:15" s="110" customFormat="1" ht="15.75">
      <c r="A114" s="111">
        <v>921</v>
      </c>
      <c r="B114" s="21"/>
      <c r="C114" s="107" t="s">
        <v>37</v>
      </c>
      <c r="D114" s="108">
        <f>SUM(D115:D119)</f>
        <v>0</v>
      </c>
      <c r="E114" s="108">
        <f>SUM(E115:E119)</f>
        <v>0</v>
      </c>
      <c r="F114" s="108">
        <f>SUM(F115:F119)</f>
        <v>0</v>
      </c>
      <c r="G114" s="22" t="str">
        <f t="shared" si="17"/>
        <v>-</v>
      </c>
      <c r="H114" s="108">
        <f>SUM(H115:H119)</f>
        <v>0</v>
      </c>
      <c r="I114" s="108">
        <f>SUM(I115:I119)</f>
        <v>230417</v>
      </c>
      <c r="J114" s="108">
        <f>SUM(J115:J119)</f>
        <v>220916</v>
      </c>
      <c r="K114" s="23">
        <f t="shared" si="15"/>
        <v>95.87660632679012</v>
      </c>
      <c r="L114" s="2">
        <f t="shared" si="18"/>
        <v>0</v>
      </c>
      <c r="M114" s="108">
        <f t="shared" si="19"/>
        <v>230417</v>
      </c>
      <c r="N114" s="108">
        <f t="shared" si="20"/>
        <v>220916</v>
      </c>
      <c r="O114" s="25">
        <f t="shared" si="16"/>
        <v>95.87660632679012</v>
      </c>
    </row>
    <row r="115" spans="1:15" ht="47.25" customHeight="1">
      <c r="A115" s="10"/>
      <c r="B115" s="14" t="s">
        <v>102</v>
      </c>
      <c r="C115" s="20" t="s">
        <v>122</v>
      </c>
      <c r="D115" s="16">
        <v>0</v>
      </c>
      <c r="E115" s="17">
        <v>0</v>
      </c>
      <c r="F115" s="18">
        <v>0</v>
      </c>
      <c r="G115" s="22" t="str">
        <f>IF(AND(E115&gt;0,F115&gt;0),F115/E115*100,"-")</f>
        <v>-</v>
      </c>
      <c r="H115" s="1">
        <v>0</v>
      </c>
      <c r="I115" s="1">
        <v>110900</v>
      </c>
      <c r="J115" s="1">
        <v>110900</v>
      </c>
      <c r="K115" s="22">
        <f>IF(AND(I115&gt;0,J115&gt;0),J115/I115*100,"-")</f>
        <v>100</v>
      </c>
      <c r="L115" s="2">
        <f>D115+H115</f>
        <v>0</v>
      </c>
      <c r="M115" s="1">
        <f>E115+I115</f>
        <v>110900</v>
      </c>
      <c r="N115" s="1">
        <f>F115+J115</f>
        <v>110900</v>
      </c>
      <c r="O115" s="24">
        <f>IF(AND(M115&gt;0,N115&gt;0),N115/M115*100,"-")</f>
        <v>100</v>
      </c>
    </row>
    <row r="116" spans="1:15" ht="45">
      <c r="A116" s="10"/>
      <c r="B116" s="14" t="s">
        <v>111</v>
      </c>
      <c r="C116" s="20" t="s">
        <v>108</v>
      </c>
      <c r="D116" s="16">
        <v>0</v>
      </c>
      <c r="E116" s="17">
        <v>0</v>
      </c>
      <c r="F116" s="18">
        <v>0</v>
      </c>
      <c r="G116" s="22" t="str">
        <f t="shared" si="17"/>
        <v>-</v>
      </c>
      <c r="H116" s="1">
        <v>0</v>
      </c>
      <c r="I116" s="1">
        <v>13417</v>
      </c>
      <c r="J116" s="1">
        <v>13416</v>
      </c>
      <c r="K116" s="22">
        <v>99.9</v>
      </c>
      <c r="L116" s="2">
        <f>D116+H116</f>
        <v>0</v>
      </c>
      <c r="M116" s="1">
        <f t="shared" si="19"/>
        <v>13417</v>
      </c>
      <c r="N116" s="1">
        <f>F116+J116</f>
        <v>13416</v>
      </c>
      <c r="O116" s="24">
        <v>99.9</v>
      </c>
    </row>
    <row r="117" spans="1:15" ht="46.5" customHeight="1">
      <c r="A117" s="10"/>
      <c r="B117" s="21" t="s">
        <v>70</v>
      </c>
      <c r="C117" s="20" t="s">
        <v>69</v>
      </c>
      <c r="D117" s="16">
        <v>0</v>
      </c>
      <c r="E117" s="17">
        <v>0</v>
      </c>
      <c r="F117" s="18">
        <v>0</v>
      </c>
      <c r="G117" s="22" t="str">
        <f t="shared" si="17"/>
        <v>-</v>
      </c>
      <c r="H117" s="1">
        <v>0</v>
      </c>
      <c r="I117" s="1">
        <v>23000</v>
      </c>
      <c r="J117" s="1">
        <v>13000</v>
      </c>
      <c r="K117" s="22">
        <f t="shared" si="15"/>
        <v>56.52173913043478</v>
      </c>
      <c r="L117" s="2">
        <f>D117+H117</f>
        <v>0</v>
      </c>
      <c r="M117" s="1">
        <f t="shared" si="19"/>
        <v>23000</v>
      </c>
      <c r="N117" s="1">
        <f>F117+J117</f>
        <v>13000</v>
      </c>
      <c r="O117" s="24">
        <f>IF(AND(M117&gt;0,N117&gt;0),N117/M117*100,"-")</f>
        <v>56.52173913043478</v>
      </c>
    </row>
    <row r="118" spans="1:15" ht="46.5" customHeight="1">
      <c r="A118" s="10"/>
      <c r="B118" s="14" t="s">
        <v>121</v>
      </c>
      <c r="C118" s="87" t="s">
        <v>123</v>
      </c>
      <c r="D118" s="16">
        <v>0</v>
      </c>
      <c r="E118" s="17">
        <v>0</v>
      </c>
      <c r="F118" s="18">
        <v>0</v>
      </c>
      <c r="G118" s="22" t="str">
        <f t="shared" si="17"/>
        <v>-</v>
      </c>
      <c r="H118" s="1">
        <v>0</v>
      </c>
      <c r="I118" s="1">
        <v>83100</v>
      </c>
      <c r="J118" s="1">
        <v>83100</v>
      </c>
      <c r="K118" s="22">
        <f t="shared" si="15"/>
        <v>100</v>
      </c>
      <c r="L118" s="2">
        <f>D118+H118</f>
        <v>0</v>
      </c>
      <c r="M118" s="1">
        <f t="shared" si="19"/>
        <v>83100</v>
      </c>
      <c r="N118" s="1">
        <f>F118+J118</f>
        <v>83100</v>
      </c>
      <c r="O118" s="24">
        <f>IF(AND(M118&gt;0,N118&gt;0),N118/M118*100,"-")</f>
        <v>100</v>
      </c>
    </row>
    <row r="119" spans="1:15" s="19" customFormat="1" ht="17.25" customHeight="1">
      <c r="A119" s="10"/>
      <c r="B119" s="21" t="s">
        <v>44</v>
      </c>
      <c r="C119" s="20" t="s">
        <v>15</v>
      </c>
      <c r="D119" s="1">
        <v>0</v>
      </c>
      <c r="E119" s="1">
        <v>0</v>
      </c>
      <c r="F119" s="1">
        <v>0</v>
      </c>
      <c r="G119" s="22" t="str">
        <f t="shared" si="17"/>
        <v>-</v>
      </c>
      <c r="H119" s="1">
        <v>0</v>
      </c>
      <c r="I119" s="1">
        <v>0</v>
      </c>
      <c r="J119" s="1">
        <v>500</v>
      </c>
      <c r="K119" s="22" t="str">
        <f t="shared" si="15"/>
        <v>-</v>
      </c>
      <c r="L119" s="2">
        <f>D119+H119</f>
        <v>0</v>
      </c>
      <c r="M119" s="1">
        <f t="shared" si="19"/>
        <v>0</v>
      </c>
      <c r="N119" s="1">
        <f>F119+J119</f>
        <v>500</v>
      </c>
      <c r="O119" s="24" t="str">
        <f>IF(AND(M119&gt;0,N119&gt;0),N119/M119*100,"-")</f>
        <v>-</v>
      </c>
    </row>
    <row r="120" spans="1:15" s="113" customFormat="1" ht="16.5" thickBot="1">
      <c r="A120" s="118"/>
      <c r="B120" s="119"/>
      <c r="C120" s="120" t="s">
        <v>23</v>
      </c>
      <c r="D120" s="121">
        <f>SUM(D9:D119)/2</f>
        <v>76174394</v>
      </c>
      <c r="E120" s="121">
        <f>SUM(E9:E119)/2</f>
        <v>82810931</v>
      </c>
      <c r="F120" s="121">
        <f>SUM(F9:F119)/2</f>
        <v>84019182</v>
      </c>
      <c r="G120" s="122">
        <f t="shared" si="17"/>
        <v>101.45904771919542</v>
      </c>
      <c r="H120" s="123">
        <f>SUM(H9,H11,H16,H26,H32,H39,H41,H48,H68,H70,H79,H85,H89,H101,H105,H110,H114)</f>
        <v>36416309</v>
      </c>
      <c r="I120" s="123">
        <f>SUM(I9:I119)/2</f>
        <v>51650925</v>
      </c>
      <c r="J120" s="123">
        <f>SUM(J9:J119)/2</f>
        <v>50077295</v>
      </c>
      <c r="K120" s="122">
        <f t="shared" si="15"/>
        <v>96.95333626648507</v>
      </c>
      <c r="L120" s="121">
        <f>D120+H120</f>
        <v>112590703</v>
      </c>
      <c r="M120" s="121">
        <f t="shared" si="19"/>
        <v>134461856</v>
      </c>
      <c r="N120" s="121">
        <f t="shared" si="20"/>
        <v>134096477</v>
      </c>
      <c r="O120" s="124">
        <f t="shared" si="16"/>
        <v>99.7282656874824</v>
      </c>
    </row>
  </sheetData>
  <printOptions horizontalCentered="1"/>
  <pageMargins left="0.3937007874015748" right="0.3937007874015748" top="0.5905511811023623" bottom="0.5905511811023623" header="0.5118110236220472" footer="0.5118110236220472"/>
  <pageSetup fitToHeight="0" horizontalDpi="600" verticalDpi="600" orientation="landscape" paperSize="9" scale="46" r:id="rId1"/>
  <rowBreaks count="2" manualBreakCount="2">
    <brk id="38" max="15" man="1"/>
    <brk id="8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Tarnobrzeg</dc:creator>
  <cp:keywords/>
  <dc:description/>
  <cp:lastModifiedBy>Skarbnik</cp:lastModifiedBy>
  <cp:lastPrinted>2007-03-05T13:21:29Z</cp:lastPrinted>
  <dcterms:created xsi:type="dcterms:W3CDTF">2002-03-06T12:26:48Z</dcterms:created>
  <dcterms:modified xsi:type="dcterms:W3CDTF">2007-03-05T13:24:28Z</dcterms:modified>
  <cp:category/>
  <cp:version/>
  <cp:contentType/>
  <cp:contentStatus/>
</cp:coreProperties>
</file>